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7235" windowHeight="10050"/>
  </bookViews>
  <sheets>
    <sheet name="PINTOR" sheetId="6" r:id="rId1"/>
    <sheet name="encanador" sheetId="5" r:id="rId2"/>
    <sheet name="ELETRICISTA" sheetId="4" r:id="rId3"/>
    <sheet name="auxiliar de manutenção" sheetId="1" r:id="rId4"/>
    <sheet name="Plan2" sheetId="2" r:id="rId5"/>
    <sheet name="Plan3" sheetId="3" r:id="rId6"/>
  </sheets>
  <definedNames>
    <definedName name="_xlnm.Print_Area" localSheetId="3">'auxiliar de manutenção'!$A$1:$G$122</definedName>
    <definedName name="_xlnm.Print_Area" localSheetId="2">ELETRICISTA!$A$1:$G$124</definedName>
    <definedName name="_xlnm.Print_Area" localSheetId="1">encanador!$A$1:$G$124</definedName>
    <definedName name="_xlnm.Print_Area" localSheetId="0">PINTOR!$A$1:$G$124</definedName>
  </definedNames>
  <calcPr calcId="145621"/>
</workbook>
</file>

<file path=xl/calcChain.xml><?xml version="1.0" encoding="utf-8"?>
<calcChain xmlns="http://schemas.openxmlformats.org/spreadsheetml/2006/main">
  <c r="G115" i="6" l="1"/>
  <c r="F115" i="6"/>
  <c r="F109" i="6"/>
  <c r="G102" i="6"/>
  <c r="G97" i="6"/>
  <c r="G104" i="6" s="1"/>
  <c r="G80" i="6"/>
  <c r="F74" i="6"/>
  <c r="F64" i="6"/>
  <c r="G63" i="6"/>
  <c r="G64" i="6" s="1"/>
  <c r="F60" i="6"/>
  <c r="G59" i="6"/>
  <c r="G58" i="6"/>
  <c r="G57" i="6"/>
  <c r="G60" i="6" s="1"/>
  <c r="F54" i="6"/>
  <c r="G53" i="6"/>
  <c r="G52" i="6"/>
  <c r="G51" i="6"/>
  <c r="G54" i="6" s="1"/>
  <c r="F48" i="6"/>
  <c r="G47" i="6"/>
  <c r="G46" i="6"/>
  <c r="G48" i="6" s="1"/>
  <c r="F43" i="6"/>
  <c r="G42" i="6"/>
  <c r="G41" i="6"/>
  <c r="G40" i="6"/>
  <c r="G43" i="6" s="1"/>
  <c r="G39" i="6"/>
  <c r="G38" i="6"/>
  <c r="G37" i="6"/>
  <c r="F34" i="6"/>
  <c r="G33" i="6"/>
  <c r="G32" i="6"/>
  <c r="G31" i="6"/>
  <c r="G30" i="6"/>
  <c r="G29" i="6"/>
  <c r="G28" i="6"/>
  <c r="G27" i="6"/>
  <c r="G26" i="6"/>
  <c r="G17" i="1"/>
  <c r="G57" i="1" s="1"/>
  <c r="G115" i="5"/>
  <c r="F115" i="5"/>
  <c r="F109" i="5"/>
  <c r="G102" i="5"/>
  <c r="G97" i="5"/>
  <c r="G104" i="5" s="1"/>
  <c r="G80" i="5"/>
  <c r="F74" i="5"/>
  <c r="F64" i="5"/>
  <c r="G63" i="5"/>
  <c r="G64" i="5" s="1"/>
  <c r="F60" i="5"/>
  <c r="G59" i="5"/>
  <c r="G58" i="5"/>
  <c r="G57" i="5"/>
  <c r="F54" i="5"/>
  <c r="G53" i="5"/>
  <c r="G52" i="5"/>
  <c r="G51" i="5"/>
  <c r="F48" i="5"/>
  <c r="G47" i="5"/>
  <c r="G46" i="5"/>
  <c r="F43" i="5"/>
  <c r="G42" i="5"/>
  <c r="G41" i="5"/>
  <c r="G40" i="5"/>
  <c r="G39" i="5"/>
  <c r="G38" i="5"/>
  <c r="G37" i="5"/>
  <c r="F34" i="5"/>
  <c r="G33" i="5"/>
  <c r="G32" i="5"/>
  <c r="G31" i="5"/>
  <c r="G30" i="5"/>
  <c r="G29" i="5"/>
  <c r="G28" i="5"/>
  <c r="G27" i="5"/>
  <c r="G26" i="5"/>
  <c r="G18" i="4"/>
  <c r="G19" i="4" s="1"/>
  <c r="G115" i="4"/>
  <c r="F115" i="4"/>
  <c r="F109" i="4"/>
  <c r="G102" i="4"/>
  <c r="G97" i="4"/>
  <c r="G80" i="4"/>
  <c r="F74" i="4"/>
  <c r="F64" i="4"/>
  <c r="F60" i="4"/>
  <c r="F54" i="4"/>
  <c r="F48" i="4"/>
  <c r="F43" i="4"/>
  <c r="F34" i="4"/>
  <c r="G63" i="4" l="1"/>
  <c r="G64" i="4" s="1"/>
  <c r="G37" i="4"/>
  <c r="G57" i="4"/>
  <c r="G47" i="4"/>
  <c r="G26" i="4"/>
  <c r="G41" i="4"/>
  <c r="G30" i="4"/>
  <c r="F67" i="4"/>
  <c r="G54" i="5"/>
  <c r="G60" i="5"/>
  <c r="G48" i="5"/>
  <c r="G67" i="5" s="1"/>
  <c r="F69" i="5" s="1"/>
  <c r="G34" i="6"/>
  <c r="F67" i="6"/>
  <c r="G67" i="6"/>
  <c r="F69" i="6" s="1"/>
  <c r="G107" i="6"/>
  <c r="G108" i="6"/>
  <c r="G26" i="1"/>
  <c r="G30" i="1"/>
  <c r="G37" i="1"/>
  <c r="G44" i="1"/>
  <c r="G51" i="1"/>
  <c r="G61" i="1"/>
  <c r="G31" i="1"/>
  <c r="G25" i="1"/>
  <c r="G29" i="1"/>
  <c r="G36" i="1"/>
  <c r="G40" i="1"/>
  <c r="G50" i="1"/>
  <c r="G27" i="1"/>
  <c r="G38" i="1"/>
  <c r="G45" i="1"/>
  <c r="G46" i="1" s="1"/>
  <c r="G55" i="1"/>
  <c r="G24" i="1"/>
  <c r="G28" i="1"/>
  <c r="G35" i="1"/>
  <c r="G41" i="1" s="1"/>
  <c r="G39" i="1"/>
  <c r="G49" i="1"/>
  <c r="G56" i="1"/>
  <c r="G58" i="1" s="1"/>
  <c r="G43" i="5"/>
  <c r="G34" i="5"/>
  <c r="F67" i="5"/>
  <c r="G107" i="5"/>
  <c r="G108" i="5"/>
  <c r="G27" i="4"/>
  <c r="G31" i="4"/>
  <c r="G38" i="4"/>
  <c r="G43" i="4" s="1"/>
  <c r="G42" i="4"/>
  <c r="G51" i="4"/>
  <c r="G58" i="4"/>
  <c r="G28" i="4"/>
  <c r="G32" i="4"/>
  <c r="G39" i="4"/>
  <c r="G46" i="4"/>
  <c r="G48" i="4" s="1"/>
  <c r="G52" i="4"/>
  <c r="G59" i="4"/>
  <c r="G29" i="4"/>
  <c r="G33" i="4"/>
  <c r="G40" i="4"/>
  <c r="G53" i="4"/>
  <c r="G104" i="4"/>
  <c r="G113" i="1"/>
  <c r="F113" i="1"/>
  <c r="F107" i="1"/>
  <c r="G100" i="1"/>
  <c r="G95" i="1"/>
  <c r="G78" i="1"/>
  <c r="F72" i="1"/>
  <c r="G62" i="1"/>
  <c r="F62" i="1"/>
  <c r="F58" i="1"/>
  <c r="F52" i="1"/>
  <c r="G52" i="1"/>
  <c r="F46" i="1"/>
  <c r="F41" i="1"/>
  <c r="F32" i="1"/>
  <c r="G34" i="4" l="1"/>
  <c r="G32" i="1"/>
  <c r="G60" i="4"/>
  <c r="G67" i="4" s="1"/>
  <c r="F69" i="4" s="1"/>
  <c r="G109" i="6"/>
  <c r="E118" i="6" s="1"/>
  <c r="F118" i="6" s="1"/>
  <c r="G73" i="6"/>
  <c r="G72" i="6"/>
  <c r="G74" i="6" s="1"/>
  <c r="E83" i="6" s="1"/>
  <c r="F83" i="6" s="1"/>
  <c r="G72" i="5"/>
  <c r="G73" i="5"/>
  <c r="G109" i="5"/>
  <c r="E118" i="5" s="1"/>
  <c r="F118" i="5" s="1"/>
  <c r="G102" i="1"/>
  <c r="G54" i="4"/>
  <c r="G108" i="4"/>
  <c r="G107" i="4"/>
  <c r="G109" i="4" s="1"/>
  <c r="E118" i="4" s="1"/>
  <c r="F118" i="4" s="1"/>
  <c r="G65" i="1"/>
  <c r="F67" i="1" s="1"/>
  <c r="F65" i="1"/>
  <c r="G86" i="6" l="1"/>
  <c r="G83" i="6"/>
  <c r="G121" i="6"/>
  <c r="G124" i="6" s="1"/>
  <c r="G118" i="6"/>
  <c r="G105" i="1"/>
  <c r="G106" i="1"/>
  <c r="G71" i="1"/>
  <c r="G70" i="1"/>
  <c r="G121" i="5"/>
  <c r="G118" i="5"/>
  <c r="G74" i="5"/>
  <c r="E83" i="5" s="1"/>
  <c r="F83" i="5" s="1"/>
  <c r="G121" i="4"/>
  <c r="G118" i="4"/>
  <c r="G72" i="1" l="1"/>
  <c r="E81" i="1" s="1"/>
  <c r="F81" i="1" s="1"/>
  <c r="G81" i="1"/>
  <c r="G84" i="1"/>
  <c r="G107" i="1"/>
  <c r="E116" i="1" s="1"/>
  <c r="F116" i="1" s="1"/>
  <c r="G86" i="5"/>
  <c r="G83" i="5"/>
  <c r="G124" i="5"/>
  <c r="G73" i="4"/>
  <c r="G72" i="4"/>
  <c r="G74" i="4" s="1"/>
  <c r="E83" i="4" s="1"/>
  <c r="F83" i="4" s="1"/>
  <c r="G119" i="1" l="1"/>
  <c r="G122" i="1" s="1"/>
  <c r="G116" i="1"/>
  <c r="G83" i="4"/>
  <c r="G86" i="4"/>
  <c r="G124" i="4" s="1"/>
  <c r="H129" i="4" s="1"/>
</calcChain>
</file>

<file path=xl/sharedStrings.xml><?xml version="1.0" encoding="utf-8"?>
<sst xmlns="http://schemas.openxmlformats.org/spreadsheetml/2006/main" count="709" uniqueCount="139">
  <si>
    <t>POSTO DE 44 HORAS SEMANAIS - DIURNO (2ª FEIRA A 6º FEIRA) - Insalubridade Máxima</t>
  </si>
  <si>
    <t xml:space="preserve">I - </t>
  </si>
  <si>
    <t>INFORMAÇÕES GERAIS:</t>
  </si>
  <si>
    <t>Adicional de Periculosidade, atestado por Laudo Pericial.</t>
  </si>
  <si>
    <t xml:space="preserve">Vale Refeição no valor unitário de R$ 14,42 (quatorze reais e quarenta e dois centavos) por dia efetivamente </t>
  </si>
  <si>
    <t>trabalhado, sendo R$ 5,55 (cinco reais e cinquenta e cinco centavos) referente ao café da manhã e R$ 8,87</t>
  </si>
  <si>
    <t>(oito reais e oitenta e sete centavos) referente ao almmoço, descontados 20% referente ao PAT.</t>
  </si>
  <si>
    <t xml:space="preserve">Cumpre registrar que a análise, quanto à possibilidade de terceirização de mão de obra, é feita pela área </t>
  </si>
  <si>
    <t xml:space="preserve">II - </t>
  </si>
  <si>
    <t>MÃO-DE-OBRA (salário base para o cálculo)</t>
  </si>
  <si>
    <t>VALOR (R$)</t>
  </si>
  <si>
    <t xml:space="preserve">VALOR DA REMUNERAÇÃO </t>
  </si>
  <si>
    <t>MONTANTE A</t>
  </si>
  <si>
    <t xml:space="preserve">III - </t>
  </si>
  <si>
    <t>ENCARGOS SOCIAIS E PROVISÕES DOS ENCARGOS TRABALHISTAS (incidentes sobre o valor da remuneração)</t>
  </si>
  <si>
    <t>GRUPO - A - OBRIGAÇÕES SOCIAIS</t>
  </si>
  <si>
    <t xml:space="preserve">01- </t>
  </si>
  <si>
    <t xml:space="preserve">salário </t>
  </si>
  <si>
    <t xml:space="preserve">02 - </t>
  </si>
  <si>
    <t>A1-</t>
  </si>
  <si>
    <t>A2-</t>
  </si>
  <si>
    <t>A3-</t>
  </si>
  <si>
    <t>A4-</t>
  </si>
  <si>
    <t>A5-</t>
  </si>
  <si>
    <t>A6-</t>
  </si>
  <si>
    <t>A7-</t>
  </si>
  <si>
    <t>A8-</t>
  </si>
  <si>
    <t xml:space="preserve">Previdência Social </t>
  </si>
  <si>
    <t>FGTS</t>
  </si>
  <si>
    <t xml:space="preserve">Salário Educação </t>
  </si>
  <si>
    <t>SESC</t>
  </si>
  <si>
    <t>SENAC</t>
  </si>
  <si>
    <t>INCRA</t>
  </si>
  <si>
    <t>RAT Reajustado (RATxFAP)</t>
  </si>
  <si>
    <t>SEBRAE</t>
  </si>
  <si>
    <t>PERCENTUAL</t>
  </si>
  <si>
    <t>TOTAL DO GRUPO A</t>
  </si>
  <si>
    <t>A Planilha foi elaborada com base no piso Salarial Normativo de R$ 1.493,88 (hum mil, quatrocentos e noventa e três reais e</t>
  </si>
  <si>
    <t>oitenta e oito centavos), pertinente à categoria, conforme Tabela Recife Base Marreta válida de 01/05/2018 a 30/04/19.</t>
  </si>
  <si>
    <r>
      <t xml:space="preserve">técnica especifica. </t>
    </r>
    <r>
      <rPr>
        <b/>
        <sz val="8"/>
        <color theme="1"/>
        <rFont val="Calibri"/>
        <family val="2"/>
        <scheme val="minor"/>
      </rPr>
      <t>cada licitante deverá preencher a planilha de acordo com a sua realidade.</t>
    </r>
  </si>
  <si>
    <t xml:space="preserve">GRUPO - B - CUSTO DE REPOSIÇÃO DO PROFISSIONAL AUSENTE </t>
  </si>
  <si>
    <t>B1-</t>
  </si>
  <si>
    <t>B2-</t>
  </si>
  <si>
    <t>B3-</t>
  </si>
  <si>
    <t>B4-</t>
  </si>
  <si>
    <t>B5-</t>
  </si>
  <si>
    <t>B6-</t>
  </si>
  <si>
    <t>TOTAL DO GRUPO B</t>
  </si>
  <si>
    <t>FÉRIAS</t>
  </si>
  <si>
    <t>Faltas Legais</t>
  </si>
  <si>
    <t xml:space="preserve">Ausências por Doença </t>
  </si>
  <si>
    <t xml:space="preserve">Licença Paternidade </t>
  </si>
  <si>
    <t>Acidente de Trabalho</t>
  </si>
  <si>
    <t>Faltas facultadas por aviso prévio trabalhado</t>
  </si>
  <si>
    <t xml:space="preserve">GRUPO - C - GRATIFICAÇÕES </t>
  </si>
  <si>
    <t>TOTAL DO GRUPO C</t>
  </si>
  <si>
    <t>C1-</t>
  </si>
  <si>
    <t>C2-</t>
  </si>
  <si>
    <t xml:space="preserve">Adicional 1/3 férias </t>
  </si>
  <si>
    <t xml:space="preserve">13º salário </t>
  </si>
  <si>
    <t>GRUPO - D - INDENIZAÇÕES</t>
  </si>
  <si>
    <t>D1-</t>
  </si>
  <si>
    <t>D2-</t>
  </si>
  <si>
    <t>Aviso Prévio indenizado + férias e 1/3 const. + 13º indenizado</t>
  </si>
  <si>
    <t>D3-</t>
  </si>
  <si>
    <t>TOTAL DO GRUPO D</t>
  </si>
  <si>
    <t>Indenização compensatória por demissão s/justa causa</t>
  </si>
  <si>
    <t>TOTAL DO GRUPO E</t>
  </si>
  <si>
    <t>GRUPO - E - LICENÇA MATERNIDADE</t>
  </si>
  <si>
    <t>E1-</t>
  </si>
  <si>
    <t>E2-</t>
  </si>
  <si>
    <t>E3-</t>
  </si>
  <si>
    <t>Aprovisionamento de férias sobre licença maternidade</t>
  </si>
  <si>
    <t>Aprovisionamento de 1/3 constitucional/férias sobre licença maternidade</t>
  </si>
  <si>
    <t>Elaborada em 06/09/2018</t>
  </si>
  <si>
    <t>GRUPO - F - LICENÇA MATERNIDADE</t>
  </si>
  <si>
    <t>TOTAL DO GRUPO F</t>
  </si>
  <si>
    <t>F1-</t>
  </si>
  <si>
    <t>Incidência Grupo A x (Grupos B + C)</t>
  </si>
  <si>
    <t xml:space="preserve">TOTAL DOS ENCARGOS SOCIAIS E PROVISÕES </t>
  </si>
  <si>
    <t>VALOR MENSAL DA MÃO DE OBRA COM ENCARGOS SOCIAIS E PROVISÕES</t>
  </si>
  <si>
    <t xml:space="preserve">IV - </t>
  </si>
  <si>
    <t>DEMAIS COMPONENTES SOBRE A MÃO DE OBRA</t>
  </si>
  <si>
    <t>01-</t>
  </si>
  <si>
    <t>02-</t>
  </si>
  <si>
    <t xml:space="preserve">Despesas Administrativas/Operacionais </t>
  </si>
  <si>
    <t>Lucro</t>
  </si>
  <si>
    <t xml:space="preserve">TOTAL DOS DEMAIS COMPONENTES SOBRE MÃO DE OBRA </t>
  </si>
  <si>
    <t xml:space="preserve">V - </t>
  </si>
  <si>
    <t>TRIBUTOS SOBRE MÃO DE OBRA</t>
  </si>
  <si>
    <t>ISS</t>
  </si>
  <si>
    <t>COFINS</t>
  </si>
  <si>
    <t>03-</t>
  </si>
  <si>
    <t>PIS</t>
  </si>
  <si>
    <t>PARTICIPAÇÃO DOS TRIBUTOS (tributos %100) (TO)</t>
  </si>
  <si>
    <t>PARTICIPAÇÃO DA REMUNERAÇÃO + ENCARGOS + PROVISÕES+DEMAIS COMPONENTES (%) (PO?)</t>
  </si>
  <si>
    <t>VALOR TOTAL (PO?/PO??) (P1)</t>
  </si>
  <si>
    <t>PARTICIPAÇÃO DA REMUNERAÇÃO + ENCARGOS + PROVISÕES+DEMAIS COMPONENTES (PO??)</t>
  </si>
  <si>
    <t xml:space="preserve">VALOR TOTAL DA MÃO DE OBRA </t>
  </si>
  <si>
    <t>Preço mensal da mão de obra (mão de obra + encargos + provisões + demais componentes + tributos)</t>
  </si>
  <si>
    <t>MONTANTE B</t>
  </si>
  <si>
    <t xml:space="preserve">VI - </t>
  </si>
  <si>
    <t xml:space="preserve">VII- </t>
  </si>
  <si>
    <t>INSUMOS</t>
  </si>
  <si>
    <t>GRUPO - A - BENEFICIOS E UNIFORMES</t>
  </si>
  <si>
    <t>Vale-transporte</t>
  </si>
  <si>
    <t>vale - refeição (café da manhã+almoço)</t>
  </si>
  <si>
    <t>Ajuda do trabalhados cláusula XI da CCT 2017/2019)</t>
  </si>
  <si>
    <t xml:space="preserve">uniformes </t>
  </si>
  <si>
    <t xml:space="preserve">GRUPO - B - MATERIAIS E EQUIPAMENTOS </t>
  </si>
  <si>
    <t>Equipamentos - CCT</t>
  </si>
  <si>
    <t>EPI</t>
  </si>
  <si>
    <t>TOTAL DOS INSUMOS (Total do grupo A + total do grupo B)</t>
  </si>
  <si>
    <t xml:space="preserve">VIII- </t>
  </si>
  <si>
    <t>DEMAIS COMPONENTES SOBRE INSUMOS</t>
  </si>
  <si>
    <t xml:space="preserve">Despesas administrativas/operacionais </t>
  </si>
  <si>
    <t xml:space="preserve">IX- </t>
  </si>
  <si>
    <t>TRIBUTOS SOBRE INSUMOS</t>
  </si>
  <si>
    <t>PARTICIPAÇÃO DOS INSUMOS + DEMAIS COMPONENTES             (%)</t>
  </si>
  <si>
    <t>PARTICIPAÇÃO DOS INSUMOS + DEMAIS COMPONENTES                                              (PO??)</t>
  </si>
  <si>
    <t>VALOR DOS TRIBUTOS                  (P1-PO??)</t>
  </si>
  <si>
    <t xml:space="preserve">X- </t>
  </si>
  <si>
    <t xml:space="preserve">VALOR TOTAL DOS INSUMOS </t>
  </si>
  <si>
    <t>Preço mensal dos insumos (insumos + demais componentes + tributos)</t>
  </si>
  <si>
    <t xml:space="preserve">XI- </t>
  </si>
  <si>
    <t>VALOR TOTAL MENSAL DO POSTO</t>
  </si>
  <si>
    <t>Preço total mensal (valor total da mão-de-obra + valor total dos insumos)</t>
  </si>
  <si>
    <t>GERÊNCIA GERAL DE ENGENHARIA E ARQUITETURA</t>
  </si>
  <si>
    <t>PLANILHA DE CUSTOS E FORMAÇÃO DE PREÇOS PARA OS SERVIÇOS DE ELETRICISTA</t>
  </si>
  <si>
    <t>Elaborada em 10/09/2018</t>
  </si>
  <si>
    <t>Adicional de Insalubridade (40% incidente sobre o salário mínimo)</t>
  </si>
  <si>
    <t>Adicional de Periculosidade (30% incidente sobre o salário base)</t>
  </si>
  <si>
    <t>PLANILHA DE CUSTOS E FORMAÇÃO DE PREÇOS PARA OS SERVIÇOS DE AUXILIAR DE MANUTENÇÃO</t>
  </si>
  <si>
    <t>A Planilha foi elaborada com base no piso Salarial Normativo de R$ 1.123,20 (hum mil, cento e vinte e três reais e</t>
  </si>
  <si>
    <t>vinte centavos), pertinente à categoria, conforme Tabela Recife Base Marreta válida de 01/05/2018 a 30/04/19.</t>
  </si>
  <si>
    <t>PLANILHA DE CUSTOS E FORMAÇÃO DE PREÇOS PARA OS SERVIÇOS DE ENCANADOR</t>
  </si>
  <si>
    <t>POSTO DE 44 HORAS SEMANAIS - DIURNO (2ª FEIRA A 6º FEIRA) - INSALUBRIDADE MÁXIMA</t>
  </si>
  <si>
    <t>POSTO DE 44 HORAS SEMANAIS - DIURNO (2ª FEIRA A 6º FEIRA) - PERICULOSIDADE</t>
  </si>
  <si>
    <t>PLANILHA DE CUSTOS E FORMAÇÃO DE PREÇOS PARA OS SERVIÇOS DE PINTOR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</si>
</sst>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* #,##0.00_-;\-&quot;R$&quot;* #,##0.00_-;_-&quot;R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.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5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5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1" xfId="0" applyFont="1" applyBorder="1"/>
    <xf numFmtId="0" fontId="3" fillId="0" borderId="10" xfId="0" applyFont="1" applyBorder="1"/>
    <xf numFmtId="0" fontId="2" fillId="0" borderId="7" xfId="0" applyFont="1" applyBorder="1"/>
    <xf numFmtId="0" fontId="3" fillId="4" borderId="0" xfId="0" applyFont="1" applyFill="1"/>
    <xf numFmtId="0" fontId="2" fillId="0" borderId="10" xfId="0" applyFont="1" applyBorder="1"/>
    <xf numFmtId="0" fontId="2" fillId="0" borderId="12" xfId="0" applyFont="1" applyBorder="1"/>
    <xf numFmtId="0" fontId="3" fillId="0" borderId="11" xfId="0" applyFont="1" applyBorder="1"/>
    <xf numFmtId="0" fontId="3" fillId="0" borderId="7" xfId="0" applyFont="1" applyBorder="1"/>
    <xf numFmtId="10" fontId="3" fillId="0" borderId="0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3" borderId="1" xfId="1" applyFont="1" applyFill="1" applyBorder="1" applyAlignment="1">
      <alignment horizontal="center"/>
    </xf>
    <xf numFmtId="164" fontId="3" fillId="0" borderId="12" xfId="1" applyFont="1" applyBorder="1" applyAlignment="1">
      <alignment horizontal="center"/>
    </xf>
    <xf numFmtId="164" fontId="3" fillId="0" borderId="9" xfId="1" applyFont="1" applyBorder="1" applyAlignment="1">
      <alignment horizontal="center"/>
    </xf>
    <xf numFmtId="0" fontId="3" fillId="0" borderId="1" xfId="0" applyFont="1" applyBorder="1"/>
    <xf numFmtId="164" fontId="3" fillId="0" borderId="1" xfId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2" fontId="3" fillId="0" borderId="12" xfId="0" applyNumberFormat="1" applyFont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3" borderId="1" xfId="0" applyFont="1" applyFill="1" applyBorder="1"/>
    <xf numFmtId="164" fontId="5" fillId="3" borderId="1" xfId="1" applyFont="1" applyFill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4" fillId="5" borderId="1" xfId="0" applyFont="1" applyFill="1" applyBorder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164" fontId="8" fillId="0" borderId="1" xfId="0" applyNumberFormat="1" applyFont="1" applyBorder="1"/>
    <xf numFmtId="2" fontId="3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 applyAlignment="1">
      <alignment horizontal="center"/>
    </xf>
    <xf numFmtId="164" fontId="8" fillId="3" borderId="1" xfId="0" applyNumberFormat="1" applyFont="1" applyFill="1" applyBorder="1"/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9525</xdr:rowOff>
    </xdr:from>
    <xdr:to>
      <xdr:col>6</xdr:col>
      <xdr:colOff>857250</xdr:colOff>
      <xdr:row>0</xdr:row>
      <xdr:rowOff>586228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9525"/>
          <a:ext cx="1247775" cy="576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9525</xdr:rowOff>
    </xdr:from>
    <xdr:to>
      <xdr:col>6</xdr:col>
      <xdr:colOff>857250</xdr:colOff>
      <xdr:row>0</xdr:row>
      <xdr:rowOff>586228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9525"/>
          <a:ext cx="1247775" cy="5767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9525</xdr:rowOff>
    </xdr:from>
    <xdr:to>
      <xdr:col>6</xdr:col>
      <xdr:colOff>857250</xdr:colOff>
      <xdr:row>0</xdr:row>
      <xdr:rowOff>586228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9525"/>
          <a:ext cx="1247775" cy="5767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9525</xdr:rowOff>
    </xdr:from>
    <xdr:to>
      <xdr:col>6</xdr:col>
      <xdr:colOff>857250</xdr:colOff>
      <xdr:row>0</xdr:row>
      <xdr:rowOff>586228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9525"/>
          <a:ext cx="1247775" cy="576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zoomScaleNormal="100" workbookViewId="0">
      <selection activeCell="A4" sqref="A4:G4"/>
    </sheetView>
  </sheetViews>
  <sheetFormatPr defaultRowHeight="15" x14ac:dyDescent="0.25"/>
  <cols>
    <col min="1" max="1" width="6.5703125" customWidth="1"/>
    <col min="2" max="2" width="7" customWidth="1"/>
    <col min="4" max="4" width="6.85546875" customWidth="1"/>
    <col min="5" max="5" width="28.85546875" customWidth="1"/>
    <col min="6" max="6" width="12" customWidth="1"/>
    <col min="7" max="7" width="14.140625" customWidth="1"/>
    <col min="9" max="9" width="11.7109375" bestFit="1" customWidth="1"/>
  </cols>
  <sheetData>
    <row r="1" spans="1:7" ht="49.5" customHeight="1" x14ac:dyDescent="0.25">
      <c r="A1" s="107" t="s">
        <v>127</v>
      </c>
      <c r="B1" s="108"/>
      <c r="C1" s="108"/>
      <c r="D1" s="108"/>
      <c r="E1" s="108"/>
      <c r="F1" s="57"/>
      <c r="G1" s="58"/>
    </row>
    <row r="2" spans="1:7" ht="18" customHeight="1" x14ac:dyDescent="0.25">
      <c r="A2" s="109" t="s">
        <v>138</v>
      </c>
      <c r="B2" s="110"/>
      <c r="C2" s="110"/>
      <c r="D2" s="110"/>
      <c r="E2" s="110"/>
      <c r="F2" s="110"/>
      <c r="G2" s="111"/>
    </row>
    <row r="3" spans="1:7" ht="21" customHeight="1" x14ac:dyDescent="0.25">
      <c r="A3" s="21"/>
      <c r="B3" s="21"/>
      <c r="C3" s="21"/>
      <c r="D3" s="21"/>
      <c r="E3" s="21"/>
      <c r="F3" s="112" t="s">
        <v>74</v>
      </c>
      <c r="G3" s="113"/>
    </row>
    <row r="4" spans="1:7" x14ac:dyDescent="0.25">
      <c r="A4" s="82" t="s">
        <v>136</v>
      </c>
      <c r="B4" s="83"/>
      <c r="C4" s="83"/>
      <c r="D4" s="83"/>
      <c r="E4" s="83"/>
      <c r="F4" s="83"/>
      <c r="G4" s="84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1</v>
      </c>
      <c r="B6" s="4" t="s">
        <v>2</v>
      </c>
      <c r="C6" s="5"/>
      <c r="D6" s="6"/>
      <c r="E6" s="6"/>
      <c r="F6" s="6"/>
      <c r="G6" s="7"/>
    </row>
    <row r="7" spans="1:7" x14ac:dyDescent="0.25">
      <c r="A7" s="18" t="s">
        <v>133</v>
      </c>
      <c r="B7" s="22"/>
      <c r="C7" s="22"/>
      <c r="D7" s="22"/>
      <c r="E7" s="22"/>
      <c r="F7" s="22"/>
      <c r="G7" s="23"/>
    </row>
    <row r="8" spans="1:7" x14ac:dyDescent="0.25">
      <c r="A8" s="8" t="s">
        <v>134</v>
      </c>
      <c r="B8" s="9"/>
      <c r="C8" s="9"/>
      <c r="D8" s="9"/>
      <c r="E8" s="9"/>
      <c r="F8" s="9"/>
      <c r="G8" s="10"/>
    </row>
    <row r="9" spans="1:7" x14ac:dyDescent="0.25">
      <c r="A9" s="8" t="s">
        <v>3</v>
      </c>
      <c r="B9" s="9"/>
      <c r="C9" s="9"/>
      <c r="D9" s="9"/>
      <c r="E9" s="9"/>
      <c r="F9" s="9"/>
      <c r="G9" s="10"/>
    </row>
    <row r="10" spans="1:7" x14ac:dyDescent="0.25">
      <c r="A10" s="11" t="s">
        <v>4</v>
      </c>
      <c r="B10" s="9"/>
      <c r="C10" s="9"/>
      <c r="D10" s="9"/>
      <c r="E10" s="9"/>
      <c r="F10" s="9"/>
      <c r="G10" s="10"/>
    </row>
    <row r="11" spans="1:7" x14ac:dyDescent="0.25">
      <c r="A11" s="8" t="s">
        <v>5</v>
      </c>
      <c r="B11" s="9"/>
      <c r="C11" s="9"/>
      <c r="D11" s="9"/>
      <c r="E11" s="9"/>
      <c r="F11" s="9"/>
      <c r="G11" s="10"/>
    </row>
    <row r="12" spans="1:7" x14ac:dyDescent="0.25">
      <c r="A12" s="8" t="s">
        <v>6</v>
      </c>
      <c r="B12" s="9"/>
      <c r="C12" s="9"/>
      <c r="D12" s="9"/>
      <c r="E12" s="9"/>
      <c r="F12" s="9"/>
      <c r="G12" s="10"/>
    </row>
    <row r="13" spans="1:7" x14ac:dyDescent="0.25">
      <c r="A13" s="8" t="s">
        <v>7</v>
      </c>
      <c r="B13" s="9"/>
      <c r="C13" s="9"/>
      <c r="D13" s="9"/>
      <c r="E13" s="9"/>
      <c r="F13" s="9"/>
      <c r="G13" s="10"/>
    </row>
    <row r="14" spans="1:7" x14ac:dyDescent="0.25">
      <c r="A14" s="20" t="s">
        <v>39</v>
      </c>
      <c r="B14" s="12"/>
      <c r="C14" s="12"/>
      <c r="D14" s="12"/>
      <c r="E14" s="12"/>
      <c r="F14" s="12"/>
      <c r="G14" s="13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3" t="s">
        <v>8</v>
      </c>
      <c r="B16" s="4" t="s">
        <v>9</v>
      </c>
      <c r="C16" s="5"/>
      <c r="D16" s="6"/>
      <c r="E16" s="6"/>
      <c r="F16" s="6"/>
      <c r="G16" s="33" t="s">
        <v>10</v>
      </c>
    </row>
    <row r="17" spans="1:7" x14ac:dyDescent="0.25">
      <c r="A17" s="1" t="s">
        <v>16</v>
      </c>
      <c r="B17" s="1" t="s">
        <v>17</v>
      </c>
      <c r="C17" s="1"/>
      <c r="D17" s="1"/>
      <c r="E17" s="1"/>
      <c r="F17" s="1"/>
      <c r="G17" s="31">
        <v>1493.88</v>
      </c>
    </row>
    <row r="18" spans="1:7" x14ac:dyDescent="0.25">
      <c r="A18" s="1" t="s">
        <v>18</v>
      </c>
      <c r="B18" s="1" t="s">
        <v>130</v>
      </c>
      <c r="C18" s="1"/>
      <c r="D18" s="1"/>
      <c r="E18" s="1"/>
      <c r="F18" s="1"/>
      <c r="G18" s="32">
        <v>381.6</v>
      </c>
    </row>
    <row r="19" spans="1:7" x14ac:dyDescent="0.25">
      <c r="A19" s="76" t="s">
        <v>11</v>
      </c>
      <c r="B19" s="77"/>
      <c r="C19" s="77"/>
      <c r="D19" s="77"/>
      <c r="E19" s="77"/>
      <c r="F19" s="77"/>
      <c r="G19" s="30">
        <v>1875.48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82" t="s">
        <v>12</v>
      </c>
      <c r="B21" s="83"/>
      <c r="C21" s="83"/>
      <c r="D21" s="83"/>
      <c r="E21" s="83"/>
      <c r="F21" s="83"/>
      <c r="G21" s="84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3" t="s">
        <v>13</v>
      </c>
      <c r="B23" s="85" t="s">
        <v>14</v>
      </c>
      <c r="C23" s="86"/>
      <c r="D23" s="86"/>
      <c r="E23" s="86"/>
      <c r="F23" s="86"/>
      <c r="G23" s="87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88" t="s">
        <v>15</v>
      </c>
      <c r="B25" s="89"/>
      <c r="C25" s="89"/>
      <c r="D25" s="89"/>
      <c r="E25" s="90"/>
      <c r="F25" s="17" t="s">
        <v>35</v>
      </c>
      <c r="G25" s="46" t="s">
        <v>10</v>
      </c>
    </row>
    <row r="26" spans="1:7" x14ac:dyDescent="0.25">
      <c r="A26" s="1" t="s">
        <v>19</v>
      </c>
      <c r="B26" s="1" t="s">
        <v>27</v>
      </c>
      <c r="C26" s="1"/>
      <c r="D26" s="1"/>
      <c r="E26" s="1"/>
      <c r="F26" s="26">
        <v>0.2</v>
      </c>
      <c r="G26" s="61">
        <f>G19*20%</f>
        <v>375.096</v>
      </c>
    </row>
    <row r="27" spans="1:7" x14ac:dyDescent="0.25">
      <c r="A27" s="1" t="s">
        <v>20</v>
      </c>
      <c r="B27" s="1" t="s">
        <v>28</v>
      </c>
      <c r="C27" s="1"/>
      <c r="D27" s="1"/>
      <c r="E27" s="1"/>
      <c r="F27" s="26">
        <v>0.08</v>
      </c>
      <c r="G27" s="61">
        <f>G19*8%</f>
        <v>150.0384</v>
      </c>
    </row>
    <row r="28" spans="1:7" x14ac:dyDescent="0.25">
      <c r="A28" s="1" t="s">
        <v>21</v>
      </c>
      <c r="B28" s="1" t="s">
        <v>29</v>
      </c>
      <c r="C28" s="1"/>
      <c r="D28" s="1"/>
      <c r="E28" s="1"/>
      <c r="F28" s="26">
        <v>2.5000000000000001E-2</v>
      </c>
      <c r="G28" s="61">
        <f>G19*2.5%</f>
        <v>46.887</v>
      </c>
    </row>
    <row r="29" spans="1:7" x14ac:dyDescent="0.25">
      <c r="A29" s="1" t="s">
        <v>22</v>
      </c>
      <c r="B29" s="1" t="s">
        <v>30</v>
      </c>
      <c r="C29" s="1"/>
      <c r="D29" s="1"/>
      <c r="E29" s="1"/>
      <c r="F29" s="26">
        <v>1.4999999999999999E-2</v>
      </c>
      <c r="G29" s="61">
        <f>G19*1.5%</f>
        <v>28.132200000000001</v>
      </c>
    </row>
    <row r="30" spans="1:7" x14ac:dyDescent="0.25">
      <c r="A30" s="1" t="s">
        <v>23</v>
      </c>
      <c r="B30" s="1" t="s">
        <v>31</v>
      </c>
      <c r="C30" s="1"/>
      <c r="D30" s="1"/>
      <c r="E30" s="1"/>
      <c r="F30" s="26">
        <v>0.01</v>
      </c>
      <c r="G30" s="61">
        <f>G19*1%</f>
        <v>18.754799999999999</v>
      </c>
    </row>
    <row r="31" spans="1:7" x14ac:dyDescent="0.25">
      <c r="A31" s="1" t="s">
        <v>24</v>
      </c>
      <c r="B31" s="1" t="s">
        <v>32</v>
      </c>
      <c r="C31" s="1"/>
      <c r="D31" s="1"/>
      <c r="E31" s="1"/>
      <c r="F31" s="26">
        <v>2E-3</v>
      </c>
      <c r="G31" s="61">
        <f>G19*0.2%</f>
        <v>3.7509600000000001</v>
      </c>
    </row>
    <row r="32" spans="1:7" x14ac:dyDescent="0.25">
      <c r="A32" s="1" t="s">
        <v>25</v>
      </c>
      <c r="B32" s="1" t="s">
        <v>33</v>
      </c>
      <c r="C32" s="1"/>
      <c r="D32" s="1"/>
      <c r="E32" s="1"/>
      <c r="F32" s="26">
        <v>0.06</v>
      </c>
      <c r="G32" s="61">
        <f>G19*6%</f>
        <v>112.5288</v>
      </c>
    </row>
    <row r="33" spans="1:7" x14ac:dyDescent="0.25">
      <c r="A33" s="1" t="s">
        <v>26</v>
      </c>
      <c r="B33" s="1" t="s">
        <v>34</v>
      </c>
      <c r="C33" s="1"/>
      <c r="D33" s="1"/>
      <c r="E33" s="1"/>
      <c r="F33" s="26">
        <v>6.0000000000000001E-3</v>
      </c>
      <c r="G33" s="61">
        <f>G19*0.6%</f>
        <v>11.252880000000001</v>
      </c>
    </row>
    <row r="34" spans="1:7" x14ac:dyDescent="0.25">
      <c r="A34" s="76" t="s">
        <v>36</v>
      </c>
      <c r="B34" s="77"/>
      <c r="C34" s="77"/>
      <c r="D34" s="77"/>
      <c r="E34" s="78"/>
      <c r="F34" s="27">
        <f>SUM(F26:F33)</f>
        <v>0.39800000000000008</v>
      </c>
      <c r="G34" s="69">
        <f>SUM(G26:G33)</f>
        <v>746.44104000000016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88" t="s">
        <v>40</v>
      </c>
      <c r="B36" s="89"/>
      <c r="C36" s="89"/>
      <c r="D36" s="89"/>
      <c r="E36" s="90"/>
      <c r="F36" s="17" t="s">
        <v>35</v>
      </c>
      <c r="G36" s="46" t="s">
        <v>10</v>
      </c>
    </row>
    <row r="37" spans="1:7" x14ac:dyDescent="0.25">
      <c r="A37" s="1" t="s">
        <v>41</v>
      </c>
      <c r="B37" s="1" t="s">
        <v>48</v>
      </c>
      <c r="C37" s="1"/>
      <c r="D37" s="1"/>
      <c r="E37" s="1"/>
      <c r="F37" s="26">
        <v>9.1700000000000004E-2</v>
      </c>
      <c r="G37" s="61">
        <f>G19*9.17%</f>
        <v>171.981516</v>
      </c>
    </row>
    <row r="38" spans="1:7" x14ac:dyDescent="0.25">
      <c r="A38" s="1" t="s">
        <v>42</v>
      </c>
      <c r="B38" s="1" t="s">
        <v>49</v>
      </c>
      <c r="C38" s="1"/>
      <c r="D38" s="1"/>
      <c r="E38" s="1"/>
      <c r="F38" s="26">
        <v>9.1000000000000004E-3</v>
      </c>
      <c r="G38" s="61">
        <f>G19*0.91%</f>
        <v>17.066867999999999</v>
      </c>
    </row>
    <row r="39" spans="1:7" x14ac:dyDescent="0.25">
      <c r="A39" s="1" t="s">
        <v>43</v>
      </c>
      <c r="B39" s="1" t="s">
        <v>50</v>
      </c>
      <c r="C39" s="1"/>
      <c r="D39" s="1"/>
      <c r="E39" s="1"/>
      <c r="F39" s="26">
        <v>1.5299999999999999E-2</v>
      </c>
      <c r="G39" s="61">
        <f>G19*1.53%</f>
        <v>28.694844000000003</v>
      </c>
    </row>
    <row r="40" spans="1:7" x14ac:dyDescent="0.25">
      <c r="A40" s="1" t="s">
        <v>44</v>
      </c>
      <c r="B40" s="1" t="s">
        <v>51</v>
      </c>
      <c r="C40" s="1"/>
      <c r="D40" s="1"/>
      <c r="E40" s="1"/>
      <c r="F40" s="26">
        <v>2.9999999999999997E-4</v>
      </c>
      <c r="G40" s="61">
        <f>G19*0.03%</f>
        <v>0.56264399999999992</v>
      </c>
    </row>
    <row r="41" spans="1:7" x14ac:dyDescent="0.25">
      <c r="A41" s="1" t="s">
        <v>45</v>
      </c>
      <c r="B41" s="1" t="s">
        <v>52</v>
      </c>
      <c r="C41" s="1"/>
      <c r="D41" s="1"/>
      <c r="E41" s="1"/>
      <c r="F41" s="26">
        <v>2.9999999999999997E-4</v>
      </c>
      <c r="G41" s="61">
        <f>G19*0.03%</f>
        <v>0.56264399999999992</v>
      </c>
    </row>
    <row r="42" spans="1:7" x14ac:dyDescent="0.25">
      <c r="A42" s="1" t="s">
        <v>46</v>
      </c>
      <c r="B42" s="1" t="s">
        <v>53</v>
      </c>
      <c r="C42" s="1"/>
      <c r="D42" s="1"/>
      <c r="E42" s="1"/>
      <c r="F42" s="26">
        <v>1E-4</v>
      </c>
      <c r="G42" s="61">
        <f>G19*0.01%</f>
        <v>0.18754800000000002</v>
      </c>
    </row>
    <row r="43" spans="1:7" x14ac:dyDescent="0.25">
      <c r="A43" s="76" t="s">
        <v>47</v>
      </c>
      <c r="B43" s="77"/>
      <c r="C43" s="77"/>
      <c r="D43" s="77"/>
      <c r="E43" s="78"/>
      <c r="F43" s="27">
        <f>SUM(F37:F42)</f>
        <v>0.11679999999999999</v>
      </c>
      <c r="G43" s="69">
        <f>SUM(G37:G42)</f>
        <v>219.05606399999999</v>
      </c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88" t="s">
        <v>54</v>
      </c>
      <c r="B45" s="89"/>
      <c r="C45" s="89"/>
      <c r="D45" s="89"/>
      <c r="E45" s="90"/>
      <c r="F45" s="17" t="s">
        <v>35</v>
      </c>
      <c r="G45" s="46" t="s">
        <v>10</v>
      </c>
    </row>
    <row r="46" spans="1:7" x14ac:dyDescent="0.25">
      <c r="A46" s="1" t="s">
        <v>56</v>
      </c>
      <c r="B46" s="1" t="s">
        <v>58</v>
      </c>
      <c r="C46" s="1"/>
      <c r="D46" s="1"/>
      <c r="E46" s="1"/>
      <c r="F46" s="26">
        <v>3.1E-2</v>
      </c>
      <c r="G46" s="61">
        <f>G19*3.1%</f>
        <v>58.139879999999998</v>
      </c>
    </row>
    <row r="47" spans="1:7" x14ac:dyDescent="0.25">
      <c r="A47" s="1" t="s">
        <v>57</v>
      </c>
      <c r="B47" s="1" t="s">
        <v>59</v>
      </c>
      <c r="C47" s="1"/>
      <c r="D47" s="1"/>
      <c r="E47" s="1"/>
      <c r="F47" s="26">
        <v>9.3100000000000002E-2</v>
      </c>
      <c r="G47" s="61">
        <f>G19*9.31%</f>
        <v>174.60718800000001</v>
      </c>
    </row>
    <row r="48" spans="1:7" x14ac:dyDescent="0.25">
      <c r="A48" s="76" t="s">
        <v>55</v>
      </c>
      <c r="B48" s="77"/>
      <c r="C48" s="77"/>
      <c r="D48" s="77"/>
      <c r="E48" s="78"/>
      <c r="F48" s="27">
        <f>SUM(F46:F47)</f>
        <v>0.1241</v>
      </c>
      <c r="G48" s="69">
        <f>SUM(G46:G47)</f>
        <v>232.74706800000001</v>
      </c>
    </row>
    <row r="50" spans="1:7" x14ac:dyDescent="0.25">
      <c r="A50" s="88" t="s">
        <v>60</v>
      </c>
      <c r="B50" s="89"/>
      <c r="C50" s="89"/>
      <c r="D50" s="89"/>
      <c r="E50" s="90"/>
      <c r="F50" s="17" t="s">
        <v>35</v>
      </c>
      <c r="G50" s="46" t="s">
        <v>10</v>
      </c>
    </row>
    <row r="51" spans="1:7" x14ac:dyDescent="0.25">
      <c r="A51" s="1" t="s">
        <v>61</v>
      </c>
      <c r="B51" s="1" t="s">
        <v>63</v>
      </c>
      <c r="C51" s="1"/>
      <c r="D51" s="1"/>
      <c r="E51" s="1"/>
      <c r="F51" s="26">
        <v>1.34E-2</v>
      </c>
      <c r="G51" s="61">
        <f>G19*1.34%</f>
        <v>25.131432</v>
      </c>
    </row>
    <row r="52" spans="1:7" x14ac:dyDescent="0.25">
      <c r="A52" s="1" t="s">
        <v>62</v>
      </c>
      <c r="B52" s="1" t="s">
        <v>59</v>
      </c>
      <c r="C52" s="1"/>
      <c r="D52" s="1"/>
      <c r="E52" s="1"/>
      <c r="F52" s="26">
        <v>8.9999999999999998E-4</v>
      </c>
      <c r="G52" s="61">
        <f>G19*0.09%</f>
        <v>1.687932</v>
      </c>
    </row>
    <row r="53" spans="1:7" x14ac:dyDescent="0.25">
      <c r="A53" s="1" t="s">
        <v>64</v>
      </c>
      <c r="B53" s="1" t="s">
        <v>66</v>
      </c>
      <c r="C53" s="1"/>
      <c r="D53" s="1"/>
      <c r="E53" s="1"/>
      <c r="F53" s="26">
        <v>2.3800000000000002E-2</v>
      </c>
      <c r="G53" s="61">
        <f>G19*2.38%</f>
        <v>44.636423999999998</v>
      </c>
    </row>
    <row r="54" spans="1:7" x14ac:dyDescent="0.25">
      <c r="A54" s="76" t="s">
        <v>65</v>
      </c>
      <c r="B54" s="77"/>
      <c r="C54" s="77"/>
      <c r="D54" s="77"/>
      <c r="E54" s="78"/>
      <c r="F54" s="27">
        <f>SUM(F51:F53)</f>
        <v>3.8100000000000002E-2</v>
      </c>
      <c r="G54" s="69">
        <f>SUM(G51:G53)</f>
        <v>71.455787999999998</v>
      </c>
    </row>
    <row r="56" spans="1:7" x14ac:dyDescent="0.25">
      <c r="A56" s="88" t="s">
        <v>68</v>
      </c>
      <c r="B56" s="89"/>
      <c r="C56" s="89"/>
      <c r="D56" s="89"/>
      <c r="E56" s="90"/>
      <c r="F56" s="17" t="s">
        <v>35</v>
      </c>
      <c r="G56" s="46" t="s">
        <v>10</v>
      </c>
    </row>
    <row r="57" spans="1:7" x14ac:dyDescent="0.25">
      <c r="A57" s="1" t="s">
        <v>69</v>
      </c>
      <c r="B57" s="1" t="s">
        <v>72</v>
      </c>
      <c r="C57" s="1"/>
      <c r="D57" s="1"/>
      <c r="E57" s="1"/>
      <c r="F57" s="26">
        <v>8.0000000000000004E-4</v>
      </c>
      <c r="G57" s="61">
        <f>G19*0.08%</f>
        <v>1.5003840000000002</v>
      </c>
    </row>
    <row r="58" spans="1:7" x14ac:dyDescent="0.25">
      <c r="A58" s="1" t="s">
        <v>70</v>
      </c>
      <c r="B58" s="50" t="s">
        <v>73</v>
      </c>
      <c r="C58" s="1"/>
      <c r="D58" s="1"/>
      <c r="E58" s="1"/>
      <c r="F58" s="26">
        <v>2.9999999999999997E-4</v>
      </c>
      <c r="G58" s="61">
        <f>G19*0.03%</f>
        <v>0.56264399999999992</v>
      </c>
    </row>
    <row r="59" spans="1:7" x14ac:dyDescent="0.25">
      <c r="A59" s="1" t="s">
        <v>71</v>
      </c>
      <c r="B59" s="1" t="s">
        <v>66</v>
      </c>
      <c r="C59" s="1"/>
      <c r="D59" s="1"/>
      <c r="E59" s="1"/>
      <c r="F59" s="26">
        <v>4.0000000000000001E-3</v>
      </c>
      <c r="G59" s="61">
        <f>G19*0.4%</f>
        <v>7.5019200000000001</v>
      </c>
    </row>
    <row r="60" spans="1:7" x14ac:dyDescent="0.25">
      <c r="A60" s="76" t="s">
        <v>67</v>
      </c>
      <c r="B60" s="77"/>
      <c r="C60" s="77"/>
      <c r="D60" s="77"/>
      <c r="E60" s="78"/>
      <c r="F60" s="27">
        <f>SUM(F57:F59)</f>
        <v>5.1000000000000004E-3</v>
      </c>
      <c r="G60" s="69">
        <f>SUM(G57:G59)</f>
        <v>9.5649480000000011</v>
      </c>
    </row>
    <row r="62" spans="1:7" x14ac:dyDescent="0.25">
      <c r="A62" s="88" t="s">
        <v>75</v>
      </c>
      <c r="B62" s="89"/>
      <c r="C62" s="89"/>
      <c r="D62" s="89"/>
      <c r="E62" s="90"/>
      <c r="F62" s="17" t="s">
        <v>35</v>
      </c>
      <c r="G62" s="46" t="s">
        <v>10</v>
      </c>
    </row>
    <row r="63" spans="1:7" x14ac:dyDescent="0.25">
      <c r="A63" s="1" t="s">
        <v>77</v>
      </c>
      <c r="B63" s="1" t="s">
        <v>78</v>
      </c>
      <c r="C63" s="1"/>
      <c r="D63" s="1"/>
      <c r="E63" s="1"/>
      <c r="F63" s="26">
        <v>9.5899999999999999E-2</v>
      </c>
      <c r="G63" s="39">
        <f>G19*9.59%</f>
        <v>179.858532</v>
      </c>
    </row>
    <row r="64" spans="1:7" x14ac:dyDescent="0.25">
      <c r="A64" s="76" t="s">
        <v>76</v>
      </c>
      <c r="B64" s="77"/>
      <c r="C64" s="77"/>
      <c r="D64" s="77"/>
      <c r="E64" s="78"/>
      <c r="F64" s="27">
        <f>SUM(F63:F63)</f>
        <v>9.5899999999999999E-2</v>
      </c>
      <c r="G64" s="69">
        <f>SUM(G63:G63)</f>
        <v>179.858532</v>
      </c>
    </row>
    <row r="66" spans="1:7" x14ac:dyDescent="0.25">
      <c r="A66" s="96" t="s">
        <v>79</v>
      </c>
      <c r="B66" s="97"/>
      <c r="C66" s="97"/>
      <c r="D66" s="97"/>
      <c r="E66" s="98"/>
      <c r="F66" s="17" t="s">
        <v>35</v>
      </c>
      <c r="G66" s="46" t="s">
        <v>10</v>
      </c>
    </row>
    <row r="67" spans="1:7" x14ac:dyDescent="0.25">
      <c r="A67" s="99"/>
      <c r="B67" s="100"/>
      <c r="C67" s="100"/>
      <c r="D67" s="100"/>
      <c r="E67" s="101"/>
      <c r="F67" s="27">
        <f>F64+F60+F54+F48+F43+F34</f>
        <v>0.77800000000000002</v>
      </c>
      <c r="G67" s="35">
        <f>G64+G60+G54+G48+G43+G34</f>
        <v>1459.1234400000001</v>
      </c>
    </row>
    <row r="69" spans="1:7" x14ac:dyDescent="0.25">
      <c r="A69" s="102" t="s">
        <v>80</v>
      </c>
      <c r="B69" s="103"/>
      <c r="C69" s="103"/>
      <c r="D69" s="103"/>
      <c r="E69" s="104"/>
      <c r="F69" s="105">
        <f>G67+G19</f>
        <v>3334.6034399999999</v>
      </c>
      <c r="G69" s="106"/>
    </row>
    <row r="71" spans="1:7" x14ac:dyDescent="0.25">
      <c r="A71" s="3" t="s">
        <v>81</v>
      </c>
      <c r="B71" s="36" t="s">
        <v>82</v>
      </c>
      <c r="C71" s="37"/>
      <c r="D71" s="37"/>
      <c r="E71" s="37"/>
      <c r="F71" s="17" t="s">
        <v>35</v>
      </c>
      <c r="G71" s="46" t="s">
        <v>10</v>
      </c>
    </row>
    <row r="72" spans="1:7" x14ac:dyDescent="0.25">
      <c r="A72" s="24" t="s">
        <v>83</v>
      </c>
      <c r="B72" s="19" t="s">
        <v>85</v>
      </c>
      <c r="C72" s="19"/>
      <c r="D72" s="19"/>
      <c r="E72" s="19"/>
      <c r="F72" s="40">
        <v>2.5000000000000001E-2</v>
      </c>
      <c r="G72" s="39">
        <f>F69*2.5%</f>
        <v>83.365086000000005</v>
      </c>
    </row>
    <row r="73" spans="1:7" x14ac:dyDescent="0.25">
      <c r="A73" s="25" t="s">
        <v>84</v>
      </c>
      <c r="B73" s="15" t="s">
        <v>86</v>
      </c>
      <c r="C73" s="15"/>
      <c r="D73" s="15"/>
      <c r="E73" s="15"/>
      <c r="F73" s="41">
        <v>3.1E-2</v>
      </c>
      <c r="G73" s="65">
        <f>F69*3.1%</f>
        <v>103.37270663999999</v>
      </c>
    </row>
    <row r="74" spans="1:7" x14ac:dyDescent="0.25">
      <c r="A74" s="76" t="s">
        <v>87</v>
      </c>
      <c r="B74" s="77"/>
      <c r="C74" s="77"/>
      <c r="D74" s="77"/>
      <c r="E74" s="78"/>
      <c r="F74" s="27">
        <f>SUM(F72:F73)</f>
        <v>5.6000000000000001E-2</v>
      </c>
      <c r="G74" s="69">
        <f>SUM(G72:G73)</f>
        <v>186.73779264000001</v>
      </c>
    </row>
    <row r="75" spans="1:7" x14ac:dyDescent="0.25">
      <c r="A75" s="1"/>
      <c r="B75" s="1"/>
      <c r="C75" s="1"/>
      <c r="D75" s="1"/>
      <c r="E75" s="1"/>
      <c r="F75" s="26"/>
      <c r="G75" s="26"/>
    </row>
    <row r="76" spans="1:7" x14ac:dyDescent="0.25">
      <c r="A76" s="3" t="s">
        <v>88</v>
      </c>
      <c r="B76" s="36" t="s">
        <v>89</v>
      </c>
      <c r="C76" s="37"/>
      <c r="D76" s="37"/>
      <c r="E76" s="37"/>
      <c r="F76" s="37"/>
      <c r="G76" s="46" t="s">
        <v>35</v>
      </c>
    </row>
    <row r="77" spans="1:7" x14ac:dyDescent="0.25">
      <c r="A77" s="24" t="s">
        <v>83</v>
      </c>
      <c r="B77" s="19" t="s">
        <v>90</v>
      </c>
      <c r="C77" s="19"/>
      <c r="D77" s="19"/>
      <c r="E77" s="19"/>
      <c r="G77" s="43">
        <v>0.05</v>
      </c>
    </row>
    <row r="78" spans="1:7" x14ac:dyDescent="0.25">
      <c r="A78" s="2" t="s">
        <v>84</v>
      </c>
      <c r="B78" s="14" t="s">
        <v>91</v>
      </c>
      <c r="C78" s="14"/>
      <c r="D78" s="14"/>
      <c r="E78" s="14"/>
      <c r="G78" s="44">
        <v>7.5999999999999998E-2</v>
      </c>
    </row>
    <row r="79" spans="1:7" x14ac:dyDescent="0.25">
      <c r="A79" s="14" t="s">
        <v>92</v>
      </c>
      <c r="B79" s="14" t="s">
        <v>93</v>
      </c>
      <c r="C79" s="14"/>
      <c r="D79" s="14"/>
      <c r="E79" s="14"/>
      <c r="G79" s="45">
        <v>1.6500000000000001E-2</v>
      </c>
    </row>
    <row r="80" spans="1:7" x14ac:dyDescent="0.25">
      <c r="A80" s="76" t="s">
        <v>87</v>
      </c>
      <c r="B80" s="77"/>
      <c r="C80" s="77"/>
      <c r="D80" s="77"/>
      <c r="E80" s="77"/>
      <c r="F80" s="78"/>
      <c r="G80" s="42">
        <f>SUM(G77:G79)</f>
        <v>0.14250000000000002</v>
      </c>
    </row>
    <row r="81" spans="1:7" x14ac:dyDescent="0.25">
      <c r="A81" s="1"/>
      <c r="B81" s="1"/>
      <c r="C81" s="1"/>
      <c r="D81" s="1"/>
      <c r="E81" s="1"/>
      <c r="F81" s="26"/>
      <c r="G81" s="26"/>
    </row>
    <row r="82" spans="1:7" ht="74.25" customHeight="1" x14ac:dyDescent="0.25">
      <c r="A82" s="79" t="s">
        <v>94</v>
      </c>
      <c r="B82" s="80"/>
      <c r="C82" s="79" t="s">
        <v>95</v>
      </c>
      <c r="D82" s="80"/>
      <c r="E82" s="49" t="s">
        <v>97</v>
      </c>
      <c r="F82" s="49" t="s">
        <v>96</v>
      </c>
      <c r="G82" s="49" t="s">
        <v>120</v>
      </c>
    </row>
    <row r="83" spans="1:7" x14ac:dyDescent="0.25">
      <c r="A83" s="81">
        <v>0.14249999999999999</v>
      </c>
      <c r="B83" s="81"/>
      <c r="C83" s="81">
        <v>0.85750000000000004</v>
      </c>
      <c r="D83" s="81"/>
      <c r="E83" s="47">
        <f>F69+G74</f>
        <v>3521.3412326399998</v>
      </c>
      <c r="F83" s="34">
        <f>E83/C83</f>
        <v>4106.5203879183673</v>
      </c>
      <c r="G83" s="48">
        <f>F83-E83</f>
        <v>585.17915527836749</v>
      </c>
    </row>
    <row r="84" spans="1:7" x14ac:dyDescent="0.25">
      <c r="A84" s="1"/>
      <c r="B84" s="1"/>
      <c r="C84" s="1"/>
      <c r="D84" s="1"/>
      <c r="E84" s="1"/>
      <c r="F84" s="26"/>
      <c r="G84" s="26"/>
    </row>
    <row r="85" spans="1:7" x14ac:dyDescent="0.25">
      <c r="A85" s="51" t="s">
        <v>101</v>
      </c>
      <c r="B85" s="91" t="s">
        <v>98</v>
      </c>
      <c r="C85" s="92"/>
      <c r="D85" s="92"/>
      <c r="E85" s="92"/>
      <c r="F85" s="92"/>
      <c r="G85" s="93"/>
    </row>
    <row r="86" spans="1:7" x14ac:dyDescent="0.25">
      <c r="A86" s="94" t="s">
        <v>99</v>
      </c>
      <c r="B86" s="95"/>
      <c r="C86" s="95"/>
      <c r="D86" s="95"/>
      <c r="E86" s="95"/>
      <c r="F86" s="95"/>
      <c r="G86" s="52">
        <f>F83</f>
        <v>4106.5203879183673</v>
      </c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82" t="s">
        <v>100</v>
      </c>
      <c r="B88" s="83"/>
      <c r="C88" s="83"/>
      <c r="D88" s="83"/>
      <c r="E88" s="83"/>
      <c r="F88" s="83"/>
      <c r="G88" s="84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3" t="s">
        <v>102</v>
      </c>
      <c r="B90" s="85" t="s">
        <v>103</v>
      </c>
      <c r="C90" s="86"/>
      <c r="D90" s="86"/>
      <c r="E90" s="86"/>
      <c r="F90" s="86"/>
      <c r="G90" s="87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88" t="s">
        <v>104</v>
      </c>
      <c r="B92" s="89"/>
      <c r="C92" s="89"/>
      <c r="D92" s="89"/>
      <c r="E92" s="89"/>
      <c r="F92" s="90"/>
      <c r="G92" s="46" t="s">
        <v>10</v>
      </c>
    </row>
    <row r="93" spans="1:7" x14ac:dyDescent="0.25">
      <c r="A93" s="1" t="s">
        <v>19</v>
      </c>
      <c r="B93" s="1" t="s">
        <v>105</v>
      </c>
      <c r="C93" s="1"/>
      <c r="D93" s="1"/>
      <c r="E93" s="1"/>
      <c r="F93" s="26"/>
      <c r="G93" s="29">
        <v>70.08</v>
      </c>
    </row>
    <row r="94" spans="1:7" x14ac:dyDescent="0.25">
      <c r="A94" s="1" t="s">
        <v>20</v>
      </c>
      <c r="B94" s="1" t="s">
        <v>106</v>
      </c>
      <c r="C94" s="1"/>
      <c r="D94" s="1"/>
      <c r="E94" s="1"/>
      <c r="F94" s="26"/>
      <c r="G94" s="29">
        <v>240.41</v>
      </c>
    </row>
    <row r="95" spans="1:7" x14ac:dyDescent="0.25">
      <c r="A95" s="1" t="s">
        <v>21</v>
      </c>
      <c r="B95" s="1" t="s">
        <v>107</v>
      </c>
      <c r="C95" s="1"/>
      <c r="D95" s="1"/>
      <c r="E95" s="1"/>
      <c r="F95" s="26"/>
      <c r="G95" s="29">
        <v>9.17</v>
      </c>
    </row>
    <row r="96" spans="1:7" x14ac:dyDescent="0.25">
      <c r="A96" s="1" t="s">
        <v>22</v>
      </c>
      <c r="B96" s="1" t="s">
        <v>108</v>
      </c>
      <c r="C96" s="1"/>
      <c r="D96" s="1"/>
      <c r="E96" s="1"/>
      <c r="F96" s="26"/>
      <c r="G96" s="29">
        <v>14.45</v>
      </c>
    </row>
    <row r="97" spans="1:7" x14ac:dyDescent="0.25">
      <c r="A97" s="76" t="s">
        <v>36</v>
      </c>
      <c r="B97" s="77"/>
      <c r="C97" s="77"/>
      <c r="D97" s="77"/>
      <c r="E97" s="77"/>
      <c r="F97" s="78"/>
      <c r="G97" s="68">
        <f>SUM(G93:G96)</f>
        <v>334.11</v>
      </c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88" t="s">
        <v>109</v>
      </c>
      <c r="B99" s="89"/>
      <c r="C99" s="89"/>
      <c r="D99" s="89"/>
      <c r="E99" s="89"/>
      <c r="F99" s="90"/>
      <c r="G99" s="46" t="s">
        <v>10</v>
      </c>
    </row>
    <row r="100" spans="1:7" x14ac:dyDescent="0.25">
      <c r="A100" s="1" t="s">
        <v>41</v>
      </c>
      <c r="B100" s="1" t="s">
        <v>110</v>
      </c>
      <c r="C100" s="1"/>
      <c r="D100" s="1"/>
      <c r="E100" s="1"/>
      <c r="F100" s="26"/>
      <c r="G100" s="29">
        <v>36.119999999999997</v>
      </c>
    </row>
    <row r="101" spans="1:7" x14ac:dyDescent="0.25">
      <c r="A101" s="1" t="s">
        <v>42</v>
      </c>
      <c r="B101" s="1" t="s">
        <v>111</v>
      </c>
      <c r="C101" s="1"/>
      <c r="D101" s="1"/>
      <c r="E101" s="1"/>
      <c r="F101" s="26"/>
      <c r="G101" s="29">
        <v>20.98</v>
      </c>
    </row>
    <row r="102" spans="1:7" x14ac:dyDescent="0.25">
      <c r="A102" s="76" t="s">
        <v>47</v>
      </c>
      <c r="B102" s="77"/>
      <c r="C102" s="77"/>
      <c r="D102" s="77"/>
      <c r="E102" s="77"/>
      <c r="F102" s="78"/>
      <c r="G102" s="69">
        <f>SUM(G100:G101)</f>
        <v>57.099999999999994</v>
      </c>
    </row>
    <row r="104" spans="1:7" x14ac:dyDescent="0.25">
      <c r="A104" s="76" t="s">
        <v>112</v>
      </c>
      <c r="B104" s="77"/>
      <c r="C104" s="77"/>
      <c r="D104" s="77"/>
      <c r="E104" s="77"/>
      <c r="F104" s="78"/>
      <c r="G104" s="30">
        <f>G97+G102</f>
        <v>391.21000000000004</v>
      </c>
    </row>
    <row r="106" spans="1:7" x14ac:dyDescent="0.25">
      <c r="A106" s="3" t="s">
        <v>113</v>
      </c>
      <c r="B106" s="36" t="s">
        <v>114</v>
      </c>
      <c r="C106" s="37"/>
      <c r="D106" s="37"/>
      <c r="E106" s="37"/>
      <c r="F106" s="17" t="s">
        <v>35</v>
      </c>
      <c r="G106" s="46" t="s">
        <v>10</v>
      </c>
    </row>
    <row r="107" spans="1:7" x14ac:dyDescent="0.25">
      <c r="A107" s="1" t="s">
        <v>83</v>
      </c>
      <c r="B107" s="1" t="s">
        <v>115</v>
      </c>
      <c r="C107" s="1"/>
      <c r="D107" s="1"/>
      <c r="E107" s="1"/>
      <c r="F107" s="40">
        <v>2.5000000000000001E-2</v>
      </c>
      <c r="G107" s="61">
        <f>G104*2.5%</f>
        <v>9.7802500000000023</v>
      </c>
    </row>
    <row r="108" spans="1:7" x14ac:dyDescent="0.25">
      <c r="A108" s="1" t="s">
        <v>84</v>
      </c>
      <c r="B108" s="1" t="s">
        <v>86</v>
      </c>
      <c r="C108" s="1"/>
      <c r="D108" s="1"/>
      <c r="E108" s="1"/>
      <c r="F108" s="26">
        <v>3.1E-2</v>
      </c>
      <c r="G108" s="61">
        <f>G104*3.1%</f>
        <v>12.127510000000001</v>
      </c>
    </row>
    <row r="109" spans="1:7" x14ac:dyDescent="0.25">
      <c r="A109" s="76" t="s">
        <v>36</v>
      </c>
      <c r="B109" s="77"/>
      <c r="C109" s="77"/>
      <c r="D109" s="77"/>
      <c r="E109" s="77"/>
      <c r="F109" s="53">
        <f>F107+F108</f>
        <v>5.6000000000000001E-2</v>
      </c>
      <c r="G109" s="69">
        <f>SUM(G107:G108)</f>
        <v>21.907760000000003</v>
      </c>
    </row>
    <row r="111" spans="1:7" x14ac:dyDescent="0.25">
      <c r="A111" s="3" t="s">
        <v>116</v>
      </c>
      <c r="B111" s="36" t="s">
        <v>117</v>
      </c>
      <c r="C111" s="37"/>
      <c r="D111" s="37"/>
      <c r="E111" s="37"/>
      <c r="F111" s="38"/>
      <c r="G111" s="17" t="s">
        <v>35</v>
      </c>
    </row>
    <row r="112" spans="1:7" x14ac:dyDescent="0.25">
      <c r="A112" s="1" t="s">
        <v>83</v>
      </c>
      <c r="B112" s="1" t="s">
        <v>90</v>
      </c>
      <c r="C112" s="1"/>
      <c r="D112" s="1"/>
      <c r="E112" s="1"/>
      <c r="G112" s="43">
        <v>0.05</v>
      </c>
    </row>
    <row r="113" spans="1:7" x14ac:dyDescent="0.25">
      <c r="A113" s="1" t="s">
        <v>84</v>
      </c>
      <c r="B113" s="1" t="s">
        <v>91</v>
      </c>
      <c r="C113" s="1"/>
      <c r="D113" s="1"/>
      <c r="E113" s="1"/>
      <c r="G113" s="44">
        <v>7.5999999999999998E-2</v>
      </c>
    </row>
    <row r="114" spans="1:7" x14ac:dyDescent="0.25">
      <c r="A114" s="1" t="s">
        <v>92</v>
      </c>
      <c r="B114" s="1" t="s">
        <v>93</v>
      </c>
      <c r="C114" s="1"/>
      <c r="D114" s="1"/>
      <c r="E114" s="1"/>
      <c r="G114" s="45">
        <v>1.6500000000000001E-2</v>
      </c>
    </row>
    <row r="115" spans="1:7" x14ac:dyDescent="0.25">
      <c r="A115" s="76" t="s">
        <v>36</v>
      </c>
      <c r="B115" s="77"/>
      <c r="C115" s="77"/>
      <c r="D115" s="77"/>
      <c r="E115" s="77"/>
      <c r="F115" s="53">
        <f>G112+G113</f>
        <v>0.126</v>
      </c>
      <c r="G115" s="42">
        <f>SUM(G112:G114)</f>
        <v>0.14250000000000002</v>
      </c>
    </row>
    <row r="117" spans="1:7" ht="72" customHeight="1" x14ac:dyDescent="0.25">
      <c r="A117" s="79" t="s">
        <v>94</v>
      </c>
      <c r="B117" s="80"/>
      <c r="C117" s="79" t="s">
        <v>118</v>
      </c>
      <c r="D117" s="80"/>
      <c r="E117" s="49" t="s">
        <v>119</v>
      </c>
      <c r="F117" s="49" t="s">
        <v>96</v>
      </c>
      <c r="G117" s="49" t="s">
        <v>120</v>
      </c>
    </row>
    <row r="118" spans="1:7" x14ac:dyDescent="0.25">
      <c r="A118" s="81">
        <v>0.14249999999999999</v>
      </c>
      <c r="B118" s="81"/>
      <c r="C118" s="81">
        <v>0.85750000000000004</v>
      </c>
      <c r="D118" s="81"/>
      <c r="E118" s="47">
        <f>G104+G109</f>
        <v>413.11776000000003</v>
      </c>
      <c r="F118" s="34">
        <f>E118/C118</f>
        <v>481.76998250728866</v>
      </c>
      <c r="G118" s="48">
        <f>F118-E118</f>
        <v>68.652222507288627</v>
      </c>
    </row>
    <row r="120" spans="1:7" x14ac:dyDescent="0.25">
      <c r="A120" s="54" t="s">
        <v>121</v>
      </c>
      <c r="B120" s="73" t="s">
        <v>122</v>
      </c>
      <c r="C120" s="74"/>
      <c r="D120" s="74"/>
      <c r="E120" s="74"/>
      <c r="F120" s="74"/>
      <c r="G120" s="75"/>
    </row>
    <row r="121" spans="1:7" x14ac:dyDescent="0.25">
      <c r="A121" s="56" t="s">
        <v>123</v>
      </c>
      <c r="B121" s="57"/>
      <c r="C121" s="57"/>
      <c r="D121" s="57"/>
      <c r="E121" s="57"/>
      <c r="F121" s="58"/>
      <c r="G121" s="59">
        <f>F118</f>
        <v>481.76998250728866</v>
      </c>
    </row>
    <row r="123" spans="1:7" x14ac:dyDescent="0.25">
      <c r="A123" s="54" t="s">
        <v>124</v>
      </c>
      <c r="B123" s="73" t="s">
        <v>125</v>
      </c>
      <c r="C123" s="74"/>
      <c r="D123" s="74"/>
      <c r="E123" s="74"/>
      <c r="F123" s="74"/>
      <c r="G123" s="75"/>
    </row>
    <row r="124" spans="1:7" x14ac:dyDescent="0.25">
      <c r="A124" s="56" t="s">
        <v>126</v>
      </c>
      <c r="B124" s="57"/>
      <c r="C124" s="57"/>
      <c r="D124" s="57"/>
      <c r="E124" s="57"/>
      <c r="F124" s="58"/>
      <c r="G124" s="60">
        <f>G121+G86</f>
        <v>4588.290370425656</v>
      </c>
    </row>
  </sheetData>
  <mergeCells count="45">
    <mergeCell ref="A45:E45"/>
    <mergeCell ref="A1:E1"/>
    <mergeCell ref="A2:G2"/>
    <mergeCell ref="F3:G3"/>
    <mergeCell ref="A4:G4"/>
    <mergeCell ref="A19:F19"/>
    <mergeCell ref="A21:G21"/>
    <mergeCell ref="B23:G23"/>
    <mergeCell ref="A25:E25"/>
    <mergeCell ref="A34:E34"/>
    <mergeCell ref="A36:E36"/>
    <mergeCell ref="A43:E43"/>
    <mergeCell ref="A80:F80"/>
    <mergeCell ref="A48:E48"/>
    <mergeCell ref="A50:E50"/>
    <mergeCell ref="A54:E54"/>
    <mergeCell ref="A56:E56"/>
    <mergeCell ref="A60:E60"/>
    <mergeCell ref="A62:E62"/>
    <mergeCell ref="A64:E64"/>
    <mergeCell ref="A66:E67"/>
    <mergeCell ref="A69:E69"/>
    <mergeCell ref="F69:G69"/>
    <mergeCell ref="A74:E74"/>
    <mergeCell ref="A102:F102"/>
    <mergeCell ref="A82:B82"/>
    <mergeCell ref="C82:D82"/>
    <mergeCell ref="A83:B83"/>
    <mergeCell ref="C83:D83"/>
    <mergeCell ref="B85:G85"/>
    <mergeCell ref="A86:F86"/>
    <mergeCell ref="A88:G88"/>
    <mergeCell ref="B90:G90"/>
    <mergeCell ref="A92:F92"/>
    <mergeCell ref="A97:F97"/>
    <mergeCell ref="A99:F99"/>
    <mergeCell ref="B120:G120"/>
    <mergeCell ref="B123:G123"/>
    <mergeCell ref="A104:F104"/>
    <mergeCell ref="A109:E109"/>
    <mergeCell ref="A115:E115"/>
    <mergeCell ref="A117:B117"/>
    <mergeCell ref="C117:D117"/>
    <mergeCell ref="A118:B118"/>
    <mergeCell ref="C118:D1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zoomScaleNormal="100" workbookViewId="0">
      <selection activeCell="E128" sqref="E128"/>
    </sheetView>
  </sheetViews>
  <sheetFormatPr defaultRowHeight="15" x14ac:dyDescent="0.25"/>
  <cols>
    <col min="1" max="1" width="6.5703125" customWidth="1"/>
    <col min="2" max="2" width="7" customWidth="1"/>
    <col min="4" max="4" width="6.85546875" customWidth="1"/>
    <col min="5" max="5" width="28.85546875" customWidth="1"/>
    <col min="6" max="6" width="12" customWidth="1"/>
    <col min="7" max="7" width="14.140625" customWidth="1"/>
    <col min="9" max="9" width="11.7109375" bestFit="1" customWidth="1"/>
  </cols>
  <sheetData>
    <row r="1" spans="1:7" ht="49.5" customHeight="1" x14ac:dyDescent="0.25">
      <c r="A1" s="107" t="s">
        <v>127</v>
      </c>
      <c r="B1" s="108"/>
      <c r="C1" s="108"/>
      <c r="D1" s="108"/>
      <c r="E1" s="108"/>
      <c r="F1" s="57"/>
      <c r="G1" s="58"/>
    </row>
    <row r="2" spans="1:7" ht="18" customHeight="1" x14ac:dyDescent="0.25">
      <c r="A2" s="109" t="s">
        <v>135</v>
      </c>
      <c r="B2" s="110"/>
      <c r="C2" s="110"/>
      <c r="D2" s="110"/>
      <c r="E2" s="110"/>
      <c r="F2" s="110"/>
      <c r="G2" s="111"/>
    </row>
    <row r="3" spans="1:7" ht="21" customHeight="1" x14ac:dyDescent="0.25">
      <c r="A3" s="21"/>
      <c r="B3" s="21"/>
      <c r="C3" s="21"/>
      <c r="D3" s="21"/>
      <c r="E3" s="21"/>
      <c r="F3" s="112" t="s">
        <v>74</v>
      </c>
      <c r="G3" s="113"/>
    </row>
    <row r="4" spans="1:7" x14ac:dyDescent="0.25">
      <c r="A4" s="82" t="s">
        <v>136</v>
      </c>
      <c r="B4" s="83"/>
      <c r="C4" s="83"/>
      <c r="D4" s="83"/>
      <c r="E4" s="83"/>
      <c r="F4" s="83"/>
      <c r="G4" s="84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1</v>
      </c>
      <c r="B6" s="4" t="s">
        <v>2</v>
      </c>
      <c r="C6" s="5"/>
      <c r="D6" s="6"/>
      <c r="E6" s="6"/>
      <c r="F6" s="6"/>
      <c r="G6" s="7"/>
    </row>
    <row r="7" spans="1:7" x14ac:dyDescent="0.25">
      <c r="A7" s="18" t="s">
        <v>133</v>
      </c>
      <c r="B7" s="22"/>
      <c r="C7" s="22"/>
      <c r="D7" s="22"/>
      <c r="E7" s="22"/>
      <c r="F7" s="22"/>
      <c r="G7" s="23"/>
    </row>
    <row r="8" spans="1:7" x14ac:dyDescent="0.25">
      <c r="A8" s="8" t="s">
        <v>134</v>
      </c>
      <c r="B8" s="9"/>
      <c r="C8" s="9"/>
      <c r="D8" s="9"/>
      <c r="E8" s="9"/>
      <c r="F8" s="9"/>
      <c r="G8" s="10"/>
    </row>
    <row r="9" spans="1:7" x14ac:dyDescent="0.25">
      <c r="A9" s="8" t="s">
        <v>3</v>
      </c>
      <c r="B9" s="9"/>
      <c r="C9" s="9"/>
      <c r="D9" s="9"/>
      <c r="E9" s="9"/>
      <c r="F9" s="9"/>
      <c r="G9" s="10"/>
    </row>
    <row r="10" spans="1:7" x14ac:dyDescent="0.25">
      <c r="A10" s="11" t="s">
        <v>4</v>
      </c>
      <c r="B10" s="9"/>
      <c r="C10" s="9"/>
      <c r="D10" s="9"/>
      <c r="E10" s="9"/>
      <c r="F10" s="9"/>
      <c r="G10" s="10"/>
    </row>
    <row r="11" spans="1:7" x14ac:dyDescent="0.25">
      <c r="A11" s="8" t="s">
        <v>5</v>
      </c>
      <c r="B11" s="9"/>
      <c r="C11" s="9"/>
      <c r="D11" s="9"/>
      <c r="E11" s="9"/>
      <c r="F11" s="9"/>
      <c r="G11" s="10"/>
    </row>
    <row r="12" spans="1:7" x14ac:dyDescent="0.25">
      <c r="A12" s="8" t="s">
        <v>6</v>
      </c>
      <c r="B12" s="9"/>
      <c r="C12" s="9"/>
      <c r="D12" s="9"/>
      <c r="E12" s="9"/>
      <c r="F12" s="9"/>
      <c r="G12" s="10"/>
    </row>
    <row r="13" spans="1:7" x14ac:dyDescent="0.25">
      <c r="A13" s="8" t="s">
        <v>7</v>
      </c>
      <c r="B13" s="9"/>
      <c r="C13" s="9"/>
      <c r="D13" s="9"/>
      <c r="E13" s="9"/>
      <c r="F13" s="9"/>
      <c r="G13" s="10"/>
    </row>
    <row r="14" spans="1:7" x14ac:dyDescent="0.25">
      <c r="A14" s="20" t="s">
        <v>39</v>
      </c>
      <c r="B14" s="12"/>
      <c r="C14" s="12"/>
      <c r="D14" s="12"/>
      <c r="E14" s="12"/>
      <c r="F14" s="12"/>
      <c r="G14" s="13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3" t="s">
        <v>8</v>
      </c>
      <c r="B16" s="4" t="s">
        <v>9</v>
      </c>
      <c r="C16" s="5"/>
      <c r="D16" s="6"/>
      <c r="E16" s="6"/>
      <c r="F16" s="6"/>
      <c r="G16" s="33" t="s">
        <v>10</v>
      </c>
    </row>
    <row r="17" spans="1:7" x14ac:dyDescent="0.25">
      <c r="A17" s="1" t="s">
        <v>16</v>
      </c>
      <c r="B17" s="1" t="s">
        <v>17</v>
      </c>
      <c r="C17" s="1"/>
      <c r="D17" s="1"/>
      <c r="E17" s="1"/>
      <c r="F17" s="1"/>
      <c r="G17" s="31">
        <v>1493.88</v>
      </c>
    </row>
    <row r="18" spans="1:7" x14ac:dyDescent="0.25">
      <c r="A18" s="1" t="s">
        <v>18</v>
      </c>
      <c r="B18" s="1" t="s">
        <v>130</v>
      </c>
      <c r="C18" s="1"/>
      <c r="D18" s="1"/>
      <c r="E18" s="1"/>
      <c r="F18" s="1"/>
      <c r="G18" s="32">
        <v>381.6</v>
      </c>
    </row>
    <row r="19" spans="1:7" x14ac:dyDescent="0.25">
      <c r="A19" s="76" t="s">
        <v>11</v>
      </c>
      <c r="B19" s="77"/>
      <c r="C19" s="77"/>
      <c r="D19" s="77"/>
      <c r="E19" s="77"/>
      <c r="F19" s="77"/>
      <c r="G19" s="30">
        <v>1875.48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82" t="s">
        <v>12</v>
      </c>
      <c r="B21" s="83"/>
      <c r="C21" s="83"/>
      <c r="D21" s="83"/>
      <c r="E21" s="83"/>
      <c r="F21" s="83"/>
      <c r="G21" s="84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3" t="s">
        <v>13</v>
      </c>
      <c r="B23" s="85" t="s">
        <v>14</v>
      </c>
      <c r="C23" s="86"/>
      <c r="D23" s="86"/>
      <c r="E23" s="86"/>
      <c r="F23" s="86"/>
      <c r="G23" s="87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88" t="s">
        <v>15</v>
      </c>
      <c r="B25" s="89"/>
      <c r="C25" s="89"/>
      <c r="D25" s="89"/>
      <c r="E25" s="90"/>
      <c r="F25" s="17" t="s">
        <v>35</v>
      </c>
      <c r="G25" s="46" t="s">
        <v>10</v>
      </c>
    </row>
    <row r="26" spans="1:7" x14ac:dyDescent="0.25">
      <c r="A26" s="1" t="s">
        <v>19</v>
      </c>
      <c r="B26" s="1" t="s">
        <v>27</v>
      </c>
      <c r="C26" s="1"/>
      <c r="D26" s="1"/>
      <c r="E26" s="1"/>
      <c r="F26" s="26">
        <v>0.2</v>
      </c>
      <c r="G26" s="61">
        <f>G19*20%</f>
        <v>375.096</v>
      </c>
    </row>
    <row r="27" spans="1:7" x14ac:dyDescent="0.25">
      <c r="A27" s="1" t="s">
        <v>20</v>
      </c>
      <c r="B27" s="1" t="s">
        <v>28</v>
      </c>
      <c r="C27" s="1"/>
      <c r="D27" s="1"/>
      <c r="E27" s="1"/>
      <c r="F27" s="26">
        <v>0.08</v>
      </c>
      <c r="G27" s="61">
        <f>G19*8%</f>
        <v>150.0384</v>
      </c>
    </row>
    <row r="28" spans="1:7" x14ac:dyDescent="0.25">
      <c r="A28" s="1" t="s">
        <v>21</v>
      </c>
      <c r="B28" s="1" t="s">
        <v>29</v>
      </c>
      <c r="C28" s="1"/>
      <c r="D28" s="1"/>
      <c r="E28" s="1"/>
      <c r="F28" s="26">
        <v>2.5000000000000001E-2</v>
      </c>
      <c r="G28" s="61">
        <f>G19*2.5%</f>
        <v>46.887</v>
      </c>
    </row>
    <row r="29" spans="1:7" x14ac:dyDescent="0.25">
      <c r="A29" s="1" t="s">
        <v>22</v>
      </c>
      <c r="B29" s="1" t="s">
        <v>30</v>
      </c>
      <c r="C29" s="1"/>
      <c r="D29" s="1"/>
      <c r="E29" s="1"/>
      <c r="F29" s="26">
        <v>1.4999999999999999E-2</v>
      </c>
      <c r="G29" s="61">
        <f>G19*1.5%</f>
        <v>28.132200000000001</v>
      </c>
    </row>
    <row r="30" spans="1:7" x14ac:dyDescent="0.25">
      <c r="A30" s="1" t="s">
        <v>23</v>
      </c>
      <c r="B30" s="1" t="s">
        <v>31</v>
      </c>
      <c r="C30" s="1"/>
      <c r="D30" s="1"/>
      <c r="E30" s="1"/>
      <c r="F30" s="26">
        <v>0.01</v>
      </c>
      <c r="G30" s="61">
        <f>G19*1%</f>
        <v>18.754799999999999</v>
      </c>
    </row>
    <row r="31" spans="1:7" x14ac:dyDescent="0.25">
      <c r="A31" s="1" t="s">
        <v>24</v>
      </c>
      <c r="B31" s="1" t="s">
        <v>32</v>
      </c>
      <c r="C31" s="1"/>
      <c r="D31" s="1"/>
      <c r="E31" s="1"/>
      <c r="F31" s="26">
        <v>2E-3</v>
      </c>
      <c r="G31" s="61">
        <f>G19*0.2%</f>
        <v>3.7509600000000001</v>
      </c>
    </row>
    <row r="32" spans="1:7" x14ac:dyDescent="0.25">
      <c r="A32" s="1" t="s">
        <v>25</v>
      </c>
      <c r="B32" s="1" t="s">
        <v>33</v>
      </c>
      <c r="C32" s="1"/>
      <c r="D32" s="1"/>
      <c r="E32" s="1"/>
      <c r="F32" s="26">
        <v>0.06</v>
      </c>
      <c r="G32" s="61">
        <f>G19*6%</f>
        <v>112.5288</v>
      </c>
    </row>
    <row r="33" spans="1:7" x14ac:dyDescent="0.25">
      <c r="A33" s="1" t="s">
        <v>26</v>
      </c>
      <c r="B33" s="1" t="s">
        <v>34</v>
      </c>
      <c r="C33" s="1"/>
      <c r="D33" s="1"/>
      <c r="E33" s="1"/>
      <c r="F33" s="26">
        <v>6.0000000000000001E-3</v>
      </c>
      <c r="G33" s="61">
        <f>G19*0.6%</f>
        <v>11.252880000000001</v>
      </c>
    </row>
    <row r="34" spans="1:7" x14ac:dyDescent="0.25">
      <c r="A34" s="76" t="s">
        <v>36</v>
      </c>
      <c r="B34" s="77"/>
      <c r="C34" s="77"/>
      <c r="D34" s="77"/>
      <c r="E34" s="78"/>
      <c r="F34" s="27">
        <f>SUM(F26:F33)</f>
        <v>0.39800000000000008</v>
      </c>
      <c r="G34" s="69">
        <f>SUM(G26:G33)</f>
        <v>746.44104000000016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88" t="s">
        <v>40</v>
      </c>
      <c r="B36" s="89"/>
      <c r="C36" s="89"/>
      <c r="D36" s="89"/>
      <c r="E36" s="90"/>
      <c r="F36" s="17" t="s">
        <v>35</v>
      </c>
      <c r="G36" s="46" t="s">
        <v>10</v>
      </c>
    </row>
    <row r="37" spans="1:7" x14ac:dyDescent="0.25">
      <c r="A37" s="1" t="s">
        <v>41</v>
      </c>
      <c r="B37" s="1" t="s">
        <v>48</v>
      </c>
      <c r="C37" s="1"/>
      <c r="D37" s="1"/>
      <c r="E37" s="1"/>
      <c r="F37" s="26">
        <v>9.1700000000000004E-2</v>
      </c>
      <c r="G37" s="61">
        <f>G19*9.17%</f>
        <v>171.981516</v>
      </c>
    </row>
    <row r="38" spans="1:7" x14ac:dyDescent="0.25">
      <c r="A38" s="1" t="s">
        <v>42</v>
      </c>
      <c r="B38" s="1" t="s">
        <v>49</v>
      </c>
      <c r="C38" s="1"/>
      <c r="D38" s="1"/>
      <c r="E38" s="1"/>
      <c r="F38" s="26">
        <v>9.1000000000000004E-3</v>
      </c>
      <c r="G38" s="61">
        <f>G19*0.91%</f>
        <v>17.066867999999999</v>
      </c>
    </row>
    <row r="39" spans="1:7" x14ac:dyDescent="0.25">
      <c r="A39" s="1" t="s">
        <v>43</v>
      </c>
      <c r="B39" s="1" t="s">
        <v>50</v>
      </c>
      <c r="C39" s="1"/>
      <c r="D39" s="1"/>
      <c r="E39" s="1"/>
      <c r="F39" s="26">
        <v>1.5299999999999999E-2</v>
      </c>
      <c r="G39" s="61">
        <f>G19*1.53%</f>
        <v>28.694844000000003</v>
      </c>
    </row>
    <row r="40" spans="1:7" x14ac:dyDescent="0.25">
      <c r="A40" s="1" t="s">
        <v>44</v>
      </c>
      <c r="B40" s="1" t="s">
        <v>51</v>
      </c>
      <c r="C40" s="1"/>
      <c r="D40" s="1"/>
      <c r="E40" s="1"/>
      <c r="F40" s="26">
        <v>2.9999999999999997E-4</v>
      </c>
      <c r="G40" s="61">
        <f>G19*0.03%</f>
        <v>0.56264399999999992</v>
      </c>
    </row>
    <row r="41" spans="1:7" x14ac:dyDescent="0.25">
      <c r="A41" s="1" t="s">
        <v>45</v>
      </c>
      <c r="B41" s="1" t="s">
        <v>52</v>
      </c>
      <c r="C41" s="1"/>
      <c r="D41" s="1"/>
      <c r="E41" s="1"/>
      <c r="F41" s="26">
        <v>2.9999999999999997E-4</v>
      </c>
      <c r="G41" s="61">
        <f>G19*0.03%</f>
        <v>0.56264399999999992</v>
      </c>
    </row>
    <row r="42" spans="1:7" x14ac:dyDescent="0.25">
      <c r="A42" s="1" t="s">
        <v>46</v>
      </c>
      <c r="B42" s="1" t="s">
        <v>53</v>
      </c>
      <c r="C42" s="1"/>
      <c r="D42" s="1"/>
      <c r="E42" s="1"/>
      <c r="F42" s="26">
        <v>1E-4</v>
      </c>
      <c r="G42" s="61">
        <f>G19*0.01%</f>
        <v>0.18754800000000002</v>
      </c>
    </row>
    <row r="43" spans="1:7" x14ac:dyDescent="0.25">
      <c r="A43" s="76" t="s">
        <v>47</v>
      </c>
      <c r="B43" s="77"/>
      <c r="C43" s="77"/>
      <c r="D43" s="77"/>
      <c r="E43" s="78"/>
      <c r="F43" s="27">
        <f>SUM(F37:F42)</f>
        <v>0.11679999999999999</v>
      </c>
      <c r="G43" s="69">
        <f>SUM(G37:G42)</f>
        <v>219.05606399999999</v>
      </c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88" t="s">
        <v>54</v>
      </c>
      <c r="B45" s="89"/>
      <c r="C45" s="89"/>
      <c r="D45" s="89"/>
      <c r="E45" s="90"/>
      <c r="F45" s="17" t="s">
        <v>35</v>
      </c>
      <c r="G45" s="46" t="s">
        <v>10</v>
      </c>
    </row>
    <row r="46" spans="1:7" x14ac:dyDescent="0.25">
      <c r="A46" s="1" t="s">
        <v>56</v>
      </c>
      <c r="B46" s="1" t="s">
        <v>58</v>
      </c>
      <c r="C46" s="1"/>
      <c r="D46" s="1"/>
      <c r="E46" s="1"/>
      <c r="F46" s="26">
        <v>3.1E-2</v>
      </c>
      <c r="G46" s="61">
        <f>G19*3.1%</f>
        <v>58.139879999999998</v>
      </c>
    </row>
    <row r="47" spans="1:7" x14ac:dyDescent="0.25">
      <c r="A47" s="1" t="s">
        <v>57</v>
      </c>
      <c r="B47" s="1" t="s">
        <v>59</v>
      </c>
      <c r="C47" s="1"/>
      <c r="D47" s="1"/>
      <c r="E47" s="1"/>
      <c r="F47" s="26">
        <v>9.3100000000000002E-2</v>
      </c>
      <c r="G47" s="61">
        <f>G19*9.31%</f>
        <v>174.60718800000001</v>
      </c>
    </row>
    <row r="48" spans="1:7" x14ac:dyDescent="0.25">
      <c r="A48" s="76" t="s">
        <v>55</v>
      </c>
      <c r="B48" s="77"/>
      <c r="C48" s="77"/>
      <c r="D48" s="77"/>
      <c r="E48" s="78"/>
      <c r="F48" s="27">
        <f>SUM(F46:F47)</f>
        <v>0.1241</v>
      </c>
      <c r="G48" s="69">
        <f>SUM(G46:G47)</f>
        <v>232.74706800000001</v>
      </c>
    </row>
    <row r="50" spans="1:7" x14ac:dyDescent="0.25">
      <c r="A50" s="88" t="s">
        <v>60</v>
      </c>
      <c r="B50" s="89"/>
      <c r="C50" s="89"/>
      <c r="D50" s="89"/>
      <c r="E50" s="90"/>
      <c r="F50" s="17" t="s">
        <v>35</v>
      </c>
      <c r="G50" s="46" t="s">
        <v>10</v>
      </c>
    </row>
    <row r="51" spans="1:7" x14ac:dyDescent="0.25">
      <c r="A51" s="1" t="s">
        <v>61</v>
      </c>
      <c r="B51" s="1" t="s">
        <v>63</v>
      </c>
      <c r="C51" s="1"/>
      <c r="D51" s="1"/>
      <c r="E51" s="1"/>
      <c r="F51" s="26">
        <v>1.34E-2</v>
      </c>
      <c r="G51" s="61">
        <f>G19*1.34%</f>
        <v>25.131432</v>
      </c>
    </row>
    <row r="52" spans="1:7" x14ac:dyDescent="0.25">
      <c r="A52" s="1" t="s">
        <v>62</v>
      </c>
      <c r="B52" s="1" t="s">
        <v>59</v>
      </c>
      <c r="C52" s="1"/>
      <c r="D52" s="1"/>
      <c r="E52" s="1"/>
      <c r="F52" s="26">
        <v>8.9999999999999998E-4</v>
      </c>
      <c r="G52" s="61">
        <f>G19*0.09%</f>
        <v>1.687932</v>
      </c>
    </row>
    <row r="53" spans="1:7" x14ac:dyDescent="0.25">
      <c r="A53" s="1" t="s">
        <v>64</v>
      </c>
      <c r="B53" s="1" t="s">
        <v>66</v>
      </c>
      <c r="C53" s="1"/>
      <c r="D53" s="1"/>
      <c r="E53" s="1"/>
      <c r="F53" s="26">
        <v>2.3800000000000002E-2</v>
      </c>
      <c r="G53" s="61">
        <f>G19*2.38%</f>
        <v>44.636423999999998</v>
      </c>
    </row>
    <row r="54" spans="1:7" x14ac:dyDescent="0.25">
      <c r="A54" s="76" t="s">
        <v>65</v>
      </c>
      <c r="B54" s="77"/>
      <c r="C54" s="77"/>
      <c r="D54" s="77"/>
      <c r="E54" s="78"/>
      <c r="F54" s="27">
        <f>SUM(F51:F53)</f>
        <v>3.8100000000000002E-2</v>
      </c>
      <c r="G54" s="69">
        <f>SUM(G51:G53)</f>
        <v>71.455787999999998</v>
      </c>
    </row>
    <row r="56" spans="1:7" x14ac:dyDescent="0.25">
      <c r="A56" s="88" t="s">
        <v>68</v>
      </c>
      <c r="B56" s="89"/>
      <c r="C56" s="89"/>
      <c r="D56" s="89"/>
      <c r="E56" s="90"/>
      <c r="F56" s="17" t="s">
        <v>35</v>
      </c>
      <c r="G56" s="46" t="s">
        <v>10</v>
      </c>
    </row>
    <row r="57" spans="1:7" x14ac:dyDescent="0.25">
      <c r="A57" s="1" t="s">
        <v>69</v>
      </c>
      <c r="B57" s="1" t="s">
        <v>72</v>
      </c>
      <c r="C57" s="1"/>
      <c r="D57" s="1"/>
      <c r="E57" s="1"/>
      <c r="F57" s="26">
        <v>8.0000000000000004E-4</v>
      </c>
      <c r="G57" s="61">
        <f>G19*0.08%</f>
        <v>1.5003840000000002</v>
      </c>
    </row>
    <row r="58" spans="1:7" x14ac:dyDescent="0.25">
      <c r="A58" s="1" t="s">
        <v>70</v>
      </c>
      <c r="B58" s="50" t="s">
        <v>73</v>
      </c>
      <c r="C58" s="1"/>
      <c r="D58" s="1"/>
      <c r="E58" s="1"/>
      <c r="F58" s="26">
        <v>2.9999999999999997E-4</v>
      </c>
      <c r="G58" s="61">
        <f>G19*0.03%</f>
        <v>0.56264399999999992</v>
      </c>
    </row>
    <row r="59" spans="1:7" x14ac:dyDescent="0.25">
      <c r="A59" s="1" t="s">
        <v>71</v>
      </c>
      <c r="B59" s="1" t="s">
        <v>66</v>
      </c>
      <c r="C59" s="1"/>
      <c r="D59" s="1"/>
      <c r="E59" s="1"/>
      <c r="F59" s="26">
        <v>4.0000000000000001E-3</v>
      </c>
      <c r="G59" s="61">
        <f>G19*0.4%</f>
        <v>7.5019200000000001</v>
      </c>
    </row>
    <row r="60" spans="1:7" x14ac:dyDescent="0.25">
      <c r="A60" s="76" t="s">
        <v>67</v>
      </c>
      <c r="B60" s="77"/>
      <c r="C60" s="77"/>
      <c r="D60" s="77"/>
      <c r="E60" s="78"/>
      <c r="F60" s="27">
        <f>SUM(F57:F59)</f>
        <v>5.1000000000000004E-3</v>
      </c>
      <c r="G60" s="69">
        <f>SUM(G57:G59)</f>
        <v>9.5649480000000011</v>
      </c>
    </row>
    <row r="62" spans="1:7" x14ac:dyDescent="0.25">
      <c r="A62" s="88" t="s">
        <v>75</v>
      </c>
      <c r="B62" s="89"/>
      <c r="C62" s="89"/>
      <c r="D62" s="89"/>
      <c r="E62" s="90"/>
      <c r="F62" s="17" t="s">
        <v>35</v>
      </c>
      <c r="G62" s="46" t="s">
        <v>10</v>
      </c>
    </row>
    <row r="63" spans="1:7" x14ac:dyDescent="0.25">
      <c r="A63" s="1" t="s">
        <v>77</v>
      </c>
      <c r="B63" s="1" t="s">
        <v>78</v>
      </c>
      <c r="C63" s="1"/>
      <c r="D63" s="1"/>
      <c r="E63" s="1"/>
      <c r="F63" s="26">
        <v>9.5899999999999999E-2</v>
      </c>
      <c r="G63" s="39">
        <f>G19*9.59%</f>
        <v>179.858532</v>
      </c>
    </row>
    <row r="64" spans="1:7" x14ac:dyDescent="0.25">
      <c r="A64" s="76" t="s">
        <v>76</v>
      </c>
      <c r="B64" s="77"/>
      <c r="C64" s="77"/>
      <c r="D64" s="77"/>
      <c r="E64" s="78"/>
      <c r="F64" s="27">
        <f>SUM(F63:F63)</f>
        <v>9.5899999999999999E-2</v>
      </c>
      <c r="G64" s="69">
        <f>SUM(G63:G63)</f>
        <v>179.858532</v>
      </c>
    </row>
    <row r="66" spans="1:7" x14ac:dyDescent="0.25">
      <c r="A66" s="96" t="s">
        <v>79</v>
      </c>
      <c r="B66" s="97"/>
      <c r="C66" s="97"/>
      <c r="D66" s="97"/>
      <c r="E66" s="98"/>
      <c r="F66" s="17" t="s">
        <v>35</v>
      </c>
      <c r="G66" s="46" t="s">
        <v>10</v>
      </c>
    </row>
    <row r="67" spans="1:7" x14ac:dyDescent="0.25">
      <c r="A67" s="99"/>
      <c r="B67" s="100"/>
      <c r="C67" s="100"/>
      <c r="D67" s="100"/>
      <c r="E67" s="101"/>
      <c r="F67" s="27">
        <f>F64+F60+F54+F48+F43+F34</f>
        <v>0.77800000000000002</v>
      </c>
      <c r="G67" s="35">
        <f>G64+G60+G54+G48+G43+G34</f>
        <v>1459.1234400000001</v>
      </c>
    </row>
    <row r="69" spans="1:7" x14ac:dyDescent="0.25">
      <c r="A69" s="102" t="s">
        <v>80</v>
      </c>
      <c r="B69" s="103"/>
      <c r="C69" s="103"/>
      <c r="D69" s="103"/>
      <c r="E69" s="104"/>
      <c r="F69" s="105">
        <f>G67+G19</f>
        <v>3334.6034399999999</v>
      </c>
      <c r="G69" s="106"/>
    </row>
    <row r="71" spans="1:7" x14ac:dyDescent="0.25">
      <c r="A71" s="3" t="s">
        <v>81</v>
      </c>
      <c r="B71" s="36" t="s">
        <v>82</v>
      </c>
      <c r="C71" s="37"/>
      <c r="D71" s="37"/>
      <c r="E71" s="37"/>
      <c r="F71" s="17" t="s">
        <v>35</v>
      </c>
      <c r="G71" s="46" t="s">
        <v>10</v>
      </c>
    </row>
    <row r="72" spans="1:7" x14ac:dyDescent="0.25">
      <c r="A72" s="24" t="s">
        <v>83</v>
      </c>
      <c r="B72" s="19" t="s">
        <v>85</v>
      </c>
      <c r="C72" s="19"/>
      <c r="D72" s="19"/>
      <c r="E72" s="19"/>
      <c r="F72" s="40">
        <v>2.5000000000000001E-2</v>
      </c>
      <c r="G72" s="39">
        <f>F69*2.5%</f>
        <v>83.365086000000005</v>
      </c>
    </row>
    <row r="73" spans="1:7" x14ac:dyDescent="0.25">
      <c r="A73" s="25" t="s">
        <v>84</v>
      </c>
      <c r="B73" s="15" t="s">
        <v>86</v>
      </c>
      <c r="C73" s="15"/>
      <c r="D73" s="15"/>
      <c r="E73" s="15"/>
      <c r="F73" s="41">
        <v>3.1E-2</v>
      </c>
      <c r="G73" s="65">
        <f>F69*3.1%</f>
        <v>103.37270663999999</v>
      </c>
    </row>
    <row r="74" spans="1:7" x14ac:dyDescent="0.25">
      <c r="A74" s="76" t="s">
        <v>87</v>
      </c>
      <c r="B74" s="77"/>
      <c r="C74" s="77"/>
      <c r="D74" s="77"/>
      <c r="E74" s="78"/>
      <c r="F74" s="27">
        <f>SUM(F72:F73)</f>
        <v>5.6000000000000001E-2</v>
      </c>
      <c r="G74" s="69">
        <f>SUM(G72:G73)</f>
        <v>186.73779264000001</v>
      </c>
    </row>
    <row r="75" spans="1:7" x14ac:dyDescent="0.25">
      <c r="A75" s="1"/>
      <c r="B75" s="1"/>
      <c r="C75" s="1"/>
      <c r="D75" s="1"/>
      <c r="E75" s="1"/>
      <c r="F75" s="26"/>
      <c r="G75" s="26"/>
    </row>
    <row r="76" spans="1:7" x14ac:dyDescent="0.25">
      <c r="A76" s="3" t="s">
        <v>88</v>
      </c>
      <c r="B76" s="36" t="s">
        <v>89</v>
      </c>
      <c r="C76" s="37"/>
      <c r="D76" s="37"/>
      <c r="E76" s="37"/>
      <c r="F76" s="37"/>
      <c r="G76" s="46" t="s">
        <v>35</v>
      </c>
    </row>
    <row r="77" spans="1:7" x14ac:dyDescent="0.25">
      <c r="A77" s="24" t="s">
        <v>83</v>
      </c>
      <c r="B77" s="19" t="s">
        <v>90</v>
      </c>
      <c r="C77" s="19"/>
      <c r="D77" s="19"/>
      <c r="E77" s="19"/>
      <c r="G77" s="43">
        <v>0.05</v>
      </c>
    </row>
    <row r="78" spans="1:7" x14ac:dyDescent="0.25">
      <c r="A78" s="2" t="s">
        <v>84</v>
      </c>
      <c r="B78" s="14" t="s">
        <v>91</v>
      </c>
      <c r="C78" s="14"/>
      <c r="D78" s="14"/>
      <c r="E78" s="14"/>
      <c r="G78" s="44">
        <v>7.5999999999999998E-2</v>
      </c>
    </row>
    <row r="79" spans="1:7" x14ac:dyDescent="0.25">
      <c r="A79" s="14" t="s">
        <v>92</v>
      </c>
      <c r="B79" s="14" t="s">
        <v>93</v>
      </c>
      <c r="C79" s="14"/>
      <c r="D79" s="14"/>
      <c r="E79" s="14"/>
      <c r="G79" s="45">
        <v>1.6500000000000001E-2</v>
      </c>
    </row>
    <row r="80" spans="1:7" x14ac:dyDescent="0.25">
      <c r="A80" s="76" t="s">
        <v>87</v>
      </c>
      <c r="B80" s="77"/>
      <c r="C80" s="77"/>
      <c r="D80" s="77"/>
      <c r="E80" s="77"/>
      <c r="F80" s="78"/>
      <c r="G80" s="42">
        <f>SUM(G77:G79)</f>
        <v>0.14250000000000002</v>
      </c>
    </row>
    <row r="81" spans="1:7" x14ac:dyDescent="0.25">
      <c r="A81" s="1"/>
      <c r="B81" s="1"/>
      <c r="C81" s="1"/>
      <c r="D81" s="1"/>
      <c r="E81" s="1"/>
      <c r="F81" s="26"/>
      <c r="G81" s="26"/>
    </row>
    <row r="82" spans="1:7" ht="74.25" customHeight="1" x14ac:dyDescent="0.25">
      <c r="A82" s="79" t="s">
        <v>94</v>
      </c>
      <c r="B82" s="80"/>
      <c r="C82" s="79" t="s">
        <v>95</v>
      </c>
      <c r="D82" s="80"/>
      <c r="E82" s="49" t="s">
        <v>97</v>
      </c>
      <c r="F82" s="49" t="s">
        <v>96</v>
      </c>
      <c r="G82" s="49" t="s">
        <v>120</v>
      </c>
    </row>
    <row r="83" spans="1:7" x14ac:dyDescent="0.25">
      <c r="A83" s="81">
        <v>0.14249999999999999</v>
      </c>
      <c r="B83" s="81"/>
      <c r="C83" s="81">
        <v>0.85750000000000004</v>
      </c>
      <c r="D83" s="81"/>
      <c r="E83" s="47">
        <f>F69+G74</f>
        <v>3521.3412326399998</v>
      </c>
      <c r="F83" s="34">
        <f>E83/C83</f>
        <v>4106.5203879183673</v>
      </c>
      <c r="G83" s="48">
        <f>F83-E83</f>
        <v>585.17915527836749</v>
      </c>
    </row>
    <row r="84" spans="1:7" x14ac:dyDescent="0.25">
      <c r="A84" s="1"/>
      <c r="B84" s="1"/>
      <c r="C84" s="1"/>
      <c r="D84" s="1"/>
      <c r="E84" s="1"/>
      <c r="F84" s="26"/>
      <c r="G84" s="26"/>
    </row>
    <row r="85" spans="1:7" x14ac:dyDescent="0.25">
      <c r="A85" s="51" t="s">
        <v>101</v>
      </c>
      <c r="B85" s="91" t="s">
        <v>98</v>
      </c>
      <c r="C85" s="92"/>
      <c r="D85" s="92"/>
      <c r="E85" s="92"/>
      <c r="F85" s="92"/>
      <c r="G85" s="93"/>
    </row>
    <row r="86" spans="1:7" x14ac:dyDescent="0.25">
      <c r="A86" s="94" t="s">
        <v>99</v>
      </c>
      <c r="B86" s="95"/>
      <c r="C86" s="95"/>
      <c r="D86" s="95"/>
      <c r="E86" s="95"/>
      <c r="F86" s="95"/>
      <c r="G86" s="52">
        <f>F83</f>
        <v>4106.5203879183673</v>
      </c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82" t="s">
        <v>100</v>
      </c>
      <c r="B88" s="83"/>
      <c r="C88" s="83"/>
      <c r="D88" s="83"/>
      <c r="E88" s="83"/>
      <c r="F88" s="83"/>
      <c r="G88" s="84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3" t="s">
        <v>102</v>
      </c>
      <c r="B90" s="85" t="s">
        <v>103</v>
      </c>
      <c r="C90" s="86"/>
      <c r="D90" s="86"/>
      <c r="E90" s="86"/>
      <c r="F90" s="86"/>
      <c r="G90" s="87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88" t="s">
        <v>104</v>
      </c>
      <c r="B92" s="89"/>
      <c r="C92" s="89"/>
      <c r="D92" s="89"/>
      <c r="E92" s="89"/>
      <c r="F92" s="90"/>
      <c r="G92" s="46" t="s">
        <v>10</v>
      </c>
    </row>
    <row r="93" spans="1:7" x14ac:dyDescent="0.25">
      <c r="A93" s="1" t="s">
        <v>19</v>
      </c>
      <c r="B93" s="1" t="s">
        <v>105</v>
      </c>
      <c r="C93" s="1"/>
      <c r="D93" s="1"/>
      <c r="E93" s="1"/>
      <c r="F93" s="26"/>
      <c r="G93" s="29">
        <v>70.08</v>
      </c>
    </row>
    <row r="94" spans="1:7" x14ac:dyDescent="0.25">
      <c r="A94" s="1" t="s">
        <v>20</v>
      </c>
      <c r="B94" s="1" t="s">
        <v>106</v>
      </c>
      <c r="C94" s="1"/>
      <c r="D94" s="1"/>
      <c r="E94" s="1"/>
      <c r="F94" s="26"/>
      <c r="G94" s="29">
        <v>240.41</v>
      </c>
    </row>
    <row r="95" spans="1:7" x14ac:dyDescent="0.25">
      <c r="A95" s="1" t="s">
        <v>21</v>
      </c>
      <c r="B95" s="1" t="s">
        <v>107</v>
      </c>
      <c r="C95" s="1"/>
      <c r="D95" s="1"/>
      <c r="E95" s="1"/>
      <c r="F95" s="26"/>
      <c r="G95" s="29">
        <v>9.17</v>
      </c>
    </row>
    <row r="96" spans="1:7" x14ac:dyDescent="0.25">
      <c r="A96" s="1" t="s">
        <v>22</v>
      </c>
      <c r="B96" s="1" t="s">
        <v>108</v>
      </c>
      <c r="C96" s="1"/>
      <c r="D96" s="1"/>
      <c r="E96" s="1"/>
      <c r="F96" s="26"/>
      <c r="G96" s="29">
        <v>14.45</v>
      </c>
    </row>
    <row r="97" spans="1:7" x14ac:dyDescent="0.25">
      <c r="A97" s="76" t="s">
        <v>36</v>
      </c>
      <c r="B97" s="77"/>
      <c r="C97" s="77"/>
      <c r="D97" s="77"/>
      <c r="E97" s="77"/>
      <c r="F97" s="78"/>
      <c r="G97" s="68">
        <f>SUM(G93:G96)</f>
        <v>334.11</v>
      </c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88" t="s">
        <v>109</v>
      </c>
      <c r="B99" s="89"/>
      <c r="C99" s="89"/>
      <c r="D99" s="89"/>
      <c r="E99" s="89"/>
      <c r="F99" s="90"/>
      <c r="G99" s="46" t="s">
        <v>10</v>
      </c>
    </row>
    <row r="100" spans="1:7" x14ac:dyDescent="0.25">
      <c r="A100" s="1" t="s">
        <v>41</v>
      </c>
      <c r="B100" s="1" t="s">
        <v>110</v>
      </c>
      <c r="C100" s="1"/>
      <c r="D100" s="1"/>
      <c r="E100" s="1"/>
      <c r="F100" s="26"/>
      <c r="G100" s="29">
        <v>36.119999999999997</v>
      </c>
    </row>
    <row r="101" spans="1:7" x14ac:dyDescent="0.25">
      <c r="A101" s="1" t="s">
        <v>42</v>
      </c>
      <c r="B101" s="1" t="s">
        <v>111</v>
      </c>
      <c r="C101" s="1"/>
      <c r="D101" s="1"/>
      <c r="E101" s="1"/>
      <c r="F101" s="26"/>
      <c r="G101" s="29">
        <v>20.98</v>
      </c>
    </row>
    <row r="102" spans="1:7" x14ac:dyDescent="0.25">
      <c r="A102" s="76" t="s">
        <v>47</v>
      </c>
      <c r="B102" s="77"/>
      <c r="C102" s="77"/>
      <c r="D102" s="77"/>
      <c r="E102" s="77"/>
      <c r="F102" s="78"/>
      <c r="G102" s="69">
        <f>SUM(G100:G101)</f>
        <v>57.099999999999994</v>
      </c>
    </row>
    <row r="104" spans="1:7" x14ac:dyDescent="0.25">
      <c r="A104" s="76" t="s">
        <v>112</v>
      </c>
      <c r="B104" s="77"/>
      <c r="C104" s="77"/>
      <c r="D104" s="77"/>
      <c r="E104" s="77"/>
      <c r="F104" s="78"/>
      <c r="G104" s="30">
        <f>G97+G102</f>
        <v>391.21000000000004</v>
      </c>
    </row>
    <row r="106" spans="1:7" x14ac:dyDescent="0.25">
      <c r="A106" s="3" t="s">
        <v>113</v>
      </c>
      <c r="B106" s="36" t="s">
        <v>114</v>
      </c>
      <c r="C106" s="37"/>
      <c r="D106" s="37"/>
      <c r="E106" s="37"/>
      <c r="F106" s="17" t="s">
        <v>35</v>
      </c>
      <c r="G106" s="46" t="s">
        <v>10</v>
      </c>
    </row>
    <row r="107" spans="1:7" x14ac:dyDescent="0.25">
      <c r="A107" s="1" t="s">
        <v>83</v>
      </c>
      <c r="B107" s="1" t="s">
        <v>115</v>
      </c>
      <c r="C107" s="1"/>
      <c r="D107" s="1"/>
      <c r="E107" s="1"/>
      <c r="F107" s="40">
        <v>2.5000000000000001E-2</v>
      </c>
      <c r="G107" s="61">
        <f>G104*2.5%</f>
        <v>9.7802500000000023</v>
      </c>
    </row>
    <row r="108" spans="1:7" x14ac:dyDescent="0.25">
      <c r="A108" s="1" t="s">
        <v>84</v>
      </c>
      <c r="B108" s="1" t="s">
        <v>86</v>
      </c>
      <c r="C108" s="1"/>
      <c r="D108" s="1"/>
      <c r="E108" s="1"/>
      <c r="F108" s="26">
        <v>3.1E-2</v>
      </c>
      <c r="G108" s="61">
        <f>G104*3.1%</f>
        <v>12.127510000000001</v>
      </c>
    </row>
    <row r="109" spans="1:7" x14ac:dyDescent="0.25">
      <c r="A109" s="76" t="s">
        <v>36</v>
      </c>
      <c r="B109" s="77"/>
      <c r="C109" s="77"/>
      <c r="D109" s="77"/>
      <c r="E109" s="77"/>
      <c r="F109" s="53">
        <f>F107+F108</f>
        <v>5.6000000000000001E-2</v>
      </c>
      <c r="G109" s="69">
        <f>SUM(G107:G108)</f>
        <v>21.907760000000003</v>
      </c>
    </row>
    <row r="111" spans="1:7" x14ac:dyDescent="0.25">
      <c r="A111" s="3" t="s">
        <v>116</v>
      </c>
      <c r="B111" s="36" t="s">
        <v>117</v>
      </c>
      <c r="C111" s="37"/>
      <c r="D111" s="37"/>
      <c r="E111" s="37"/>
      <c r="F111" s="38"/>
      <c r="G111" s="17" t="s">
        <v>35</v>
      </c>
    </row>
    <row r="112" spans="1:7" x14ac:dyDescent="0.25">
      <c r="A112" s="1" t="s">
        <v>83</v>
      </c>
      <c r="B112" s="1" t="s">
        <v>90</v>
      </c>
      <c r="C112" s="1"/>
      <c r="D112" s="1"/>
      <c r="E112" s="1"/>
      <c r="G112" s="43">
        <v>0.05</v>
      </c>
    </row>
    <row r="113" spans="1:7" x14ac:dyDescent="0.25">
      <c r="A113" s="1" t="s">
        <v>84</v>
      </c>
      <c r="B113" s="1" t="s">
        <v>91</v>
      </c>
      <c r="C113" s="1"/>
      <c r="D113" s="1"/>
      <c r="E113" s="1"/>
      <c r="G113" s="44">
        <v>7.5999999999999998E-2</v>
      </c>
    </row>
    <row r="114" spans="1:7" x14ac:dyDescent="0.25">
      <c r="A114" s="1" t="s">
        <v>92</v>
      </c>
      <c r="B114" s="1" t="s">
        <v>93</v>
      </c>
      <c r="C114" s="1"/>
      <c r="D114" s="1"/>
      <c r="E114" s="1"/>
      <c r="G114" s="45">
        <v>1.6500000000000001E-2</v>
      </c>
    </row>
    <row r="115" spans="1:7" x14ac:dyDescent="0.25">
      <c r="A115" s="76" t="s">
        <v>36</v>
      </c>
      <c r="B115" s="77"/>
      <c r="C115" s="77"/>
      <c r="D115" s="77"/>
      <c r="E115" s="77"/>
      <c r="F115" s="53">
        <f>G112+G113</f>
        <v>0.126</v>
      </c>
      <c r="G115" s="42">
        <f>SUM(G112:G114)</f>
        <v>0.14250000000000002</v>
      </c>
    </row>
    <row r="117" spans="1:7" ht="72" customHeight="1" x14ac:dyDescent="0.25">
      <c r="A117" s="79" t="s">
        <v>94</v>
      </c>
      <c r="B117" s="80"/>
      <c r="C117" s="79" t="s">
        <v>118</v>
      </c>
      <c r="D117" s="80"/>
      <c r="E117" s="49" t="s">
        <v>119</v>
      </c>
      <c r="F117" s="49" t="s">
        <v>96</v>
      </c>
      <c r="G117" s="49" t="s">
        <v>120</v>
      </c>
    </row>
    <row r="118" spans="1:7" x14ac:dyDescent="0.25">
      <c r="A118" s="81">
        <v>0.14249999999999999</v>
      </c>
      <c r="B118" s="81"/>
      <c r="C118" s="81">
        <v>0.85750000000000004</v>
      </c>
      <c r="D118" s="81"/>
      <c r="E118" s="47">
        <f>G104+G109</f>
        <v>413.11776000000003</v>
      </c>
      <c r="F118" s="34">
        <f>E118/C118</f>
        <v>481.76998250728866</v>
      </c>
      <c r="G118" s="48">
        <f>F118-E118</f>
        <v>68.652222507288627</v>
      </c>
    </row>
    <row r="120" spans="1:7" x14ac:dyDescent="0.25">
      <c r="A120" s="54" t="s">
        <v>121</v>
      </c>
      <c r="B120" s="73" t="s">
        <v>122</v>
      </c>
      <c r="C120" s="74"/>
      <c r="D120" s="74"/>
      <c r="E120" s="74"/>
      <c r="F120" s="74"/>
      <c r="G120" s="75"/>
    </row>
    <row r="121" spans="1:7" x14ac:dyDescent="0.25">
      <c r="A121" s="56" t="s">
        <v>123</v>
      </c>
      <c r="B121" s="57"/>
      <c r="C121" s="57"/>
      <c r="D121" s="57"/>
      <c r="E121" s="57"/>
      <c r="F121" s="58"/>
      <c r="G121" s="59">
        <f>F118</f>
        <v>481.76998250728866</v>
      </c>
    </row>
    <row r="123" spans="1:7" x14ac:dyDescent="0.25">
      <c r="A123" s="54" t="s">
        <v>124</v>
      </c>
      <c r="B123" s="73" t="s">
        <v>125</v>
      </c>
      <c r="C123" s="74"/>
      <c r="D123" s="74"/>
      <c r="E123" s="74"/>
      <c r="F123" s="74"/>
      <c r="G123" s="75"/>
    </row>
    <row r="124" spans="1:7" x14ac:dyDescent="0.25">
      <c r="A124" s="56" t="s">
        <v>126</v>
      </c>
      <c r="B124" s="57"/>
      <c r="C124" s="57"/>
      <c r="D124" s="57"/>
      <c r="E124" s="57"/>
      <c r="F124" s="58"/>
      <c r="G124" s="60">
        <f>G121+G86</f>
        <v>4588.290370425656</v>
      </c>
    </row>
    <row r="128" spans="1:7" x14ac:dyDescent="0.25">
      <c r="E128" s="55"/>
    </row>
  </sheetData>
  <mergeCells count="45">
    <mergeCell ref="A45:E45"/>
    <mergeCell ref="A1:E1"/>
    <mergeCell ref="A2:G2"/>
    <mergeCell ref="F3:G3"/>
    <mergeCell ref="A4:G4"/>
    <mergeCell ref="A19:F19"/>
    <mergeCell ref="A21:G21"/>
    <mergeCell ref="B23:G23"/>
    <mergeCell ref="A25:E25"/>
    <mergeCell ref="A34:E34"/>
    <mergeCell ref="A36:E36"/>
    <mergeCell ref="A43:E43"/>
    <mergeCell ref="A80:F80"/>
    <mergeCell ref="A48:E48"/>
    <mergeCell ref="A50:E50"/>
    <mergeCell ref="A54:E54"/>
    <mergeCell ref="A56:E56"/>
    <mergeCell ref="A60:E60"/>
    <mergeCell ref="A62:E62"/>
    <mergeCell ref="A64:E64"/>
    <mergeCell ref="A66:E67"/>
    <mergeCell ref="A69:E69"/>
    <mergeCell ref="F69:G69"/>
    <mergeCell ref="A74:E74"/>
    <mergeCell ref="A102:F102"/>
    <mergeCell ref="A82:B82"/>
    <mergeCell ref="C82:D82"/>
    <mergeCell ref="A83:B83"/>
    <mergeCell ref="C83:D83"/>
    <mergeCell ref="B85:G85"/>
    <mergeCell ref="A86:F86"/>
    <mergeCell ref="A88:G88"/>
    <mergeCell ref="B90:G90"/>
    <mergeCell ref="A92:F92"/>
    <mergeCell ref="A97:F97"/>
    <mergeCell ref="A99:F99"/>
    <mergeCell ref="B120:G120"/>
    <mergeCell ref="B123:G123"/>
    <mergeCell ref="A104:F104"/>
    <mergeCell ref="A109:E109"/>
    <mergeCell ref="A115:E115"/>
    <mergeCell ref="A117:B117"/>
    <mergeCell ref="C117:D117"/>
    <mergeCell ref="A118:B118"/>
    <mergeCell ref="C118:D1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zoomScaleNormal="100" workbookViewId="0">
      <selection activeCell="H131" sqref="H131"/>
    </sheetView>
  </sheetViews>
  <sheetFormatPr defaultRowHeight="15" x14ac:dyDescent="0.25"/>
  <cols>
    <col min="1" max="1" width="6.5703125" customWidth="1"/>
    <col min="2" max="2" width="7" customWidth="1"/>
    <col min="4" max="4" width="6.85546875" customWidth="1"/>
    <col min="5" max="5" width="28.85546875" customWidth="1"/>
    <col min="6" max="6" width="12" customWidth="1"/>
    <col min="7" max="7" width="14.140625" customWidth="1"/>
    <col min="8" max="8" width="12.7109375" bestFit="1" customWidth="1"/>
    <col min="9" max="9" width="11.7109375" bestFit="1" customWidth="1"/>
  </cols>
  <sheetData>
    <row r="1" spans="1:9" ht="49.5" customHeight="1" x14ac:dyDescent="0.25">
      <c r="A1" s="107" t="s">
        <v>127</v>
      </c>
      <c r="B1" s="108"/>
      <c r="C1" s="108"/>
      <c r="D1" s="108"/>
      <c r="E1" s="108"/>
      <c r="F1" s="57"/>
      <c r="G1" s="58"/>
    </row>
    <row r="2" spans="1:9" ht="18" customHeight="1" x14ac:dyDescent="0.25">
      <c r="A2" s="114" t="s">
        <v>128</v>
      </c>
      <c r="B2" s="115"/>
      <c r="C2" s="115"/>
      <c r="D2" s="115"/>
      <c r="E2" s="115"/>
      <c r="F2" s="115"/>
      <c r="G2" s="116"/>
    </row>
    <row r="3" spans="1:9" ht="21" customHeight="1" x14ac:dyDescent="0.25">
      <c r="A3" s="21"/>
      <c r="B3" s="21"/>
      <c r="C3" s="21"/>
      <c r="D3" s="21"/>
      <c r="E3" s="21"/>
      <c r="F3" s="112" t="s">
        <v>129</v>
      </c>
      <c r="G3" s="113"/>
    </row>
    <row r="4" spans="1:9" x14ac:dyDescent="0.25">
      <c r="A4" s="82" t="s">
        <v>137</v>
      </c>
      <c r="B4" s="83"/>
      <c r="C4" s="83"/>
      <c r="D4" s="83"/>
      <c r="E4" s="83"/>
      <c r="F4" s="83"/>
      <c r="G4" s="84"/>
    </row>
    <row r="5" spans="1:9" x14ac:dyDescent="0.25">
      <c r="A5" s="1"/>
      <c r="B5" s="1"/>
      <c r="C5" s="1"/>
      <c r="D5" s="1"/>
      <c r="E5" s="1"/>
      <c r="F5" s="1"/>
      <c r="G5" s="1"/>
    </row>
    <row r="6" spans="1:9" x14ac:dyDescent="0.25">
      <c r="A6" s="3" t="s">
        <v>1</v>
      </c>
      <c r="B6" s="4" t="s">
        <v>2</v>
      </c>
      <c r="C6" s="5"/>
      <c r="D6" s="6"/>
      <c r="E6" s="6"/>
      <c r="F6" s="6"/>
      <c r="G6" s="7"/>
    </row>
    <row r="7" spans="1:9" x14ac:dyDescent="0.25">
      <c r="A7" s="18" t="s">
        <v>37</v>
      </c>
      <c r="B7" s="22"/>
      <c r="C7" s="22"/>
      <c r="D7" s="22"/>
      <c r="E7" s="22"/>
      <c r="F7" s="22"/>
      <c r="G7" s="23"/>
    </row>
    <row r="8" spans="1:9" x14ac:dyDescent="0.25">
      <c r="A8" s="8" t="s">
        <v>38</v>
      </c>
      <c r="B8" s="9"/>
      <c r="C8" s="9"/>
      <c r="D8" s="9"/>
      <c r="E8" s="9"/>
      <c r="F8" s="9"/>
      <c r="G8" s="10"/>
    </row>
    <row r="9" spans="1:9" x14ac:dyDescent="0.25">
      <c r="A9" s="11" t="s">
        <v>3</v>
      </c>
      <c r="B9" s="9"/>
      <c r="C9" s="9"/>
      <c r="D9" s="9"/>
      <c r="E9" s="9"/>
      <c r="F9" s="9"/>
      <c r="G9" s="10"/>
    </row>
    <row r="10" spans="1:9" x14ac:dyDescent="0.25">
      <c r="A10" s="11" t="s">
        <v>4</v>
      </c>
      <c r="B10" s="9"/>
      <c r="C10" s="9"/>
      <c r="D10" s="9"/>
      <c r="E10" s="9"/>
      <c r="F10" s="9"/>
      <c r="G10" s="10"/>
    </row>
    <row r="11" spans="1:9" x14ac:dyDescent="0.25">
      <c r="A11" s="8" t="s">
        <v>5</v>
      </c>
      <c r="B11" s="9"/>
      <c r="C11" s="9"/>
      <c r="D11" s="9"/>
      <c r="E11" s="9"/>
      <c r="F11" s="9"/>
      <c r="G11" s="10"/>
    </row>
    <row r="12" spans="1:9" x14ac:dyDescent="0.25">
      <c r="A12" s="8" t="s">
        <v>6</v>
      </c>
      <c r="B12" s="9"/>
      <c r="C12" s="9"/>
      <c r="D12" s="9"/>
      <c r="E12" s="9"/>
      <c r="F12" s="9"/>
      <c r="G12" s="10"/>
    </row>
    <row r="13" spans="1:9" x14ac:dyDescent="0.25">
      <c r="A13" s="8" t="s">
        <v>7</v>
      </c>
      <c r="B13" s="9"/>
      <c r="C13" s="9"/>
      <c r="D13" s="9"/>
      <c r="E13" s="9"/>
      <c r="F13" s="9"/>
      <c r="G13" s="10"/>
    </row>
    <row r="14" spans="1:9" x14ac:dyDescent="0.25">
      <c r="A14" s="20" t="s">
        <v>39</v>
      </c>
      <c r="B14" s="12"/>
      <c r="C14" s="12"/>
      <c r="D14" s="12"/>
      <c r="E14" s="12"/>
      <c r="F14" s="12"/>
      <c r="G14" s="13"/>
    </row>
    <row r="15" spans="1:9" x14ac:dyDescent="0.25">
      <c r="A15" s="1"/>
      <c r="B15" s="1"/>
      <c r="C15" s="1"/>
      <c r="D15" s="1"/>
      <c r="E15" s="1"/>
      <c r="F15" s="1"/>
      <c r="G15" s="1"/>
      <c r="I15" s="55"/>
    </row>
    <row r="16" spans="1:9" x14ac:dyDescent="0.25">
      <c r="A16" s="3" t="s">
        <v>8</v>
      </c>
      <c r="B16" s="4" t="s">
        <v>9</v>
      </c>
      <c r="C16" s="5"/>
      <c r="D16" s="6"/>
      <c r="E16" s="6"/>
      <c r="F16" s="6"/>
      <c r="G16" s="33" t="s">
        <v>10</v>
      </c>
    </row>
    <row r="17" spans="1:7" x14ac:dyDescent="0.25">
      <c r="A17" s="1" t="s">
        <v>16</v>
      </c>
      <c r="B17" s="1" t="s">
        <v>17</v>
      </c>
      <c r="C17" s="1"/>
      <c r="D17" s="1"/>
      <c r="E17" s="1"/>
      <c r="F17" s="1"/>
      <c r="G17" s="31">
        <v>1493.88</v>
      </c>
    </row>
    <row r="18" spans="1:7" x14ac:dyDescent="0.25">
      <c r="A18" s="1" t="s">
        <v>18</v>
      </c>
      <c r="B18" s="1" t="s">
        <v>131</v>
      </c>
      <c r="C18" s="1"/>
      <c r="D18" s="1"/>
      <c r="E18" s="1"/>
      <c r="F18" s="1"/>
      <c r="G18" s="32">
        <f>G17*30%</f>
        <v>448.16400000000004</v>
      </c>
    </row>
    <row r="19" spans="1:7" x14ac:dyDescent="0.25">
      <c r="A19" s="76" t="s">
        <v>11</v>
      </c>
      <c r="B19" s="77"/>
      <c r="C19" s="77"/>
      <c r="D19" s="77"/>
      <c r="E19" s="77"/>
      <c r="F19" s="77"/>
      <c r="G19" s="30">
        <f>G17+G18</f>
        <v>1942.0440000000001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82" t="s">
        <v>12</v>
      </c>
      <c r="B21" s="83"/>
      <c r="C21" s="83"/>
      <c r="D21" s="83"/>
      <c r="E21" s="83"/>
      <c r="F21" s="83"/>
      <c r="G21" s="84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3" t="s">
        <v>13</v>
      </c>
      <c r="B23" s="85" t="s">
        <v>14</v>
      </c>
      <c r="C23" s="86"/>
      <c r="D23" s="86"/>
      <c r="E23" s="86"/>
      <c r="F23" s="86"/>
      <c r="G23" s="87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88" t="s">
        <v>15</v>
      </c>
      <c r="B25" s="89"/>
      <c r="C25" s="89"/>
      <c r="D25" s="89"/>
      <c r="E25" s="90"/>
      <c r="F25" s="17" t="s">
        <v>35</v>
      </c>
      <c r="G25" s="46" t="s">
        <v>10</v>
      </c>
    </row>
    <row r="26" spans="1:7" x14ac:dyDescent="0.25">
      <c r="A26" s="1" t="s">
        <v>19</v>
      </c>
      <c r="B26" s="1" t="s">
        <v>27</v>
      </c>
      <c r="C26" s="1"/>
      <c r="D26" s="1"/>
      <c r="E26" s="1"/>
      <c r="F26" s="26">
        <v>0.2</v>
      </c>
      <c r="G26" s="61">
        <f>G19*20%</f>
        <v>388.40880000000004</v>
      </c>
    </row>
    <row r="27" spans="1:7" x14ac:dyDescent="0.25">
      <c r="A27" s="1" t="s">
        <v>20</v>
      </c>
      <c r="B27" s="1" t="s">
        <v>28</v>
      </c>
      <c r="C27" s="1"/>
      <c r="D27" s="1"/>
      <c r="E27" s="1"/>
      <c r="F27" s="26">
        <v>0.08</v>
      </c>
      <c r="G27" s="61">
        <f>G19*8%</f>
        <v>155.36352000000002</v>
      </c>
    </row>
    <row r="28" spans="1:7" x14ac:dyDescent="0.25">
      <c r="A28" s="1" t="s">
        <v>21</v>
      </c>
      <c r="B28" s="1" t="s">
        <v>29</v>
      </c>
      <c r="C28" s="1"/>
      <c r="D28" s="1"/>
      <c r="E28" s="1"/>
      <c r="F28" s="26">
        <v>2.5000000000000001E-2</v>
      </c>
      <c r="G28" s="61">
        <f>G19*2.5%</f>
        <v>48.551100000000005</v>
      </c>
    </row>
    <row r="29" spans="1:7" x14ac:dyDescent="0.25">
      <c r="A29" s="1" t="s">
        <v>22</v>
      </c>
      <c r="B29" s="1" t="s">
        <v>30</v>
      </c>
      <c r="C29" s="1"/>
      <c r="D29" s="1"/>
      <c r="E29" s="1"/>
      <c r="F29" s="26">
        <v>1.4999999999999999E-2</v>
      </c>
      <c r="G29" s="61">
        <f>G19*1.5%</f>
        <v>29.130659999999999</v>
      </c>
    </row>
    <row r="30" spans="1:7" x14ac:dyDescent="0.25">
      <c r="A30" s="1" t="s">
        <v>23</v>
      </c>
      <c r="B30" s="1" t="s">
        <v>31</v>
      </c>
      <c r="C30" s="1"/>
      <c r="D30" s="1"/>
      <c r="E30" s="1"/>
      <c r="F30" s="26">
        <v>0.01</v>
      </c>
      <c r="G30" s="61">
        <f>G19*1%</f>
        <v>19.420440000000003</v>
      </c>
    </row>
    <row r="31" spans="1:7" x14ac:dyDescent="0.25">
      <c r="A31" s="1" t="s">
        <v>24</v>
      </c>
      <c r="B31" s="1" t="s">
        <v>32</v>
      </c>
      <c r="C31" s="1"/>
      <c r="D31" s="1"/>
      <c r="E31" s="1"/>
      <c r="F31" s="26">
        <v>2E-3</v>
      </c>
      <c r="G31" s="61">
        <f>G19*0.2%</f>
        <v>3.8840880000000002</v>
      </c>
    </row>
    <row r="32" spans="1:7" x14ac:dyDescent="0.25">
      <c r="A32" s="1" t="s">
        <v>25</v>
      </c>
      <c r="B32" s="1" t="s">
        <v>33</v>
      </c>
      <c r="C32" s="1"/>
      <c r="D32" s="1"/>
      <c r="E32" s="1"/>
      <c r="F32" s="26">
        <v>0.06</v>
      </c>
      <c r="G32" s="61">
        <f>G19*6%</f>
        <v>116.52264</v>
      </c>
    </row>
    <row r="33" spans="1:7" x14ac:dyDescent="0.25">
      <c r="A33" s="1" t="s">
        <v>26</v>
      </c>
      <c r="B33" s="1" t="s">
        <v>34</v>
      </c>
      <c r="C33" s="1"/>
      <c r="D33" s="1"/>
      <c r="E33" s="1"/>
      <c r="F33" s="26">
        <v>6.0000000000000001E-3</v>
      </c>
      <c r="G33" s="61">
        <f>G19*0.6%</f>
        <v>11.652264000000001</v>
      </c>
    </row>
    <row r="34" spans="1:7" x14ac:dyDescent="0.25">
      <c r="A34" s="76" t="s">
        <v>36</v>
      </c>
      <c r="B34" s="77"/>
      <c r="C34" s="77"/>
      <c r="D34" s="77"/>
      <c r="E34" s="78"/>
      <c r="F34" s="27">
        <f>SUM(F26:F33)</f>
        <v>0.39800000000000008</v>
      </c>
      <c r="G34" s="63">
        <f>SUM(G26:G33)</f>
        <v>772.93351200000006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88" t="s">
        <v>40</v>
      </c>
      <c r="B36" s="89"/>
      <c r="C36" s="89"/>
      <c r="D36" s="89"/>
      <c r="E36" s="90"/>
      <c r="F36" s="17" t="s">
        <v>35</v>
      </c>
      <c r="G36" s="46" t="s">
        <v>10</v>
      </c>
    </row>
    <row r="37" spans="1:7" x14ac:dyDescent="0.25">
      <c r="A37" s="1" t="s">
        <v>41</v>
      </c>
      <c r="B37" s="1" t="s">
        <v>48</v>
      </c>
      <c r="C37" s="1"/>
      <c r="D37" s="1"/>
      <c r="E37" s="1"/>
      <c r="F37" s="26">
        <v>9.1700000000000004E-2</v>
      </c>
      <c r="G37" s="61">
        <f>G19*9.17%</f>
        <v>178.08543480000003</v>
      </c>
    </row>
    <row r="38" spans="1:7" x14ac:dyDescent="0.25">
      <c r="A38" s="1" t="s">
        <v>42</v>
      </c>
      <c r="B38" s="1" t="s">
        <v>49</v>
      </c>
      <c r="C38" s="1"/>
      <c r="D38" s="1"/>
      <c r="E38" s="1"/>
      <c r="F38" s="26">
        <v>9.1000000000000004E-3</v>
      </c>
      <c r="G38" s="61">
        <f>G19*0.91%</f>
        <v>17.6726004</v>
      </c>
    </row>
    <row r="39" spans="1:7" x14ac:dyDescent="0.25">
      <c r="A39" s="1" t="s">
        <v>43</v>
      </c>
      <c r="B39" s="1" t="s">
        <v>50</v>
      </c>
      <c r="C39" s="1"/>
      <c r="D39" s="1"/>
      <c r="E39" s="1"/>
      <c r="F39" s="26">
        <v>1.5299999999999999E-2</v>
      </c>
      <c r="G39" s="61">
        <f>G19*1.53%</f>
        <v>29.713273200000003</v>
      </c>
    </row>
    <row r="40" spans="1:7" x14ac:dyDescent="0.25">
      <c r="A40" s="1" t="s">
        <v>44</v>
      </c>
      <c r="B40" s="1" t="s">
        <v>51</v>
      </c>
      <c r="C40" s="1"/>
      <c r="D40" s="1"/>
      <c r="E40" s="1"/>
      <c r="F40" s="26">
        <v>2.9999999999999997E-4</v>
      </c>
      <c r="G40" s="61">
        <f>G19*0.03%</f>
        <v>0.58261319999999994</v>
      </c>
    </row>
    <row r="41" spans="1:7" x14ac:dyDescent="0.25">
      <c r="A41" s="1" t="s">
        <v>45</v>
      </c>
      <c r="B41" s="1" t="s">
        <v>52</v>
      </c>
      <c r="C41" s="1"/>
      <c r="D41" s="1"/>
      <c r="E41" s="1"/>
      <c r="F41" s="26">
        <v>2.9999999999999997E-4</v>
      </c>
      <c r="G41" s="61">
        <f>G19*0.03%</f>
        <v>0.58261319999999994</v>
      </c>
    </row>
    <row r="42" spans="1:7" x14ac:dyDescent="0.25">
      <c r="A42" s="1" t="s">
        <v>46</v>
      </c>
      <c r="B42" s="1" t="s">
        <v>53</v>
      </c>
      <c r="C42" s="1"/>
      <c r="D42" s="1"/>
      <c r="E42" s="1"/>
      <c r="F42" s="26">
        <v>1E-4</v>
      </c>
      <c r="G42" s="61">
        <f>G19*0.01%</f>
        <v>0.19420440000000003</v>
      </c>
    </row>
    <row r="43" spans="1:7" x14ac:dyDescent="0.25">
      <c r="A43" s="76" t="s">
        <v>47</v>
      </c>
      <c r="B43" s="77"/>
      <c r="C43" s="77"/>
      <c r="D43" s="77"/>
      <c r="E43" s="78"/>
      <c r="F43" s="27">
        <f>SUM(F37:F42)</f>
        <v>0.11679999999999999</v>
      </c>
      <c r="G43" s="64">
        <f>SUM(G37:G42)</f>
        <v>226.83073920000001</v>
      </c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88" t="s">
        <v>54</v>
      </c>
      <c r="B45" s="89"/>
      <c r="C45" s="89"/>
      <c r="D45" s="89"/>
      <c r="E45" s="90"/>
      <c r="F45" s="17" t="s">
        <v>35</v>
      </c>
      <c r="G45" s="46" t="s">
        <v>10</v>
      </c>
    </row>
    <row r="46" spans="1:7" x14ac:dyDescent="0.25">
      <c r="A46" s="1" t="s">
        <v>56</v>
      </c>
      <c r="B46" s="1" t="s">
        <v>58</v>
      </c>
      <c r="C46" s="1"/>
      <c r="D46" s="1"/>
      <c r="E46" s="1"/>
      <c r="F46" s="26">
        <v>3.1E-2</v>
      </c>
      <c r="G46" s="61">
        <f>G19*3.1%</f>
        <v>60.203364000000001</v>
      </c>
    </row>
    <row r="47" spans="1:7" x14ac:dyDescent="0.25">
      <c r="A47" s="1" t="s">
        <v>57</v>
      </c>
      <c r="B47" s="1" t="s">
        <v>59</v>
      </c>
      <c r="C47" s="1"/>
      <c r="D47" s="1"/>
      <c r="E47" s="1"/>
      <c r="F47" s="26">
        <v>9.3100000000000002E-2</v>
      </c>
      <c r="G47" s="61">
        <f>G19*9.31%</f>
        <v>180.80429640000003</v>
      </c>
    </row>
    <row r="48" spans="1:7" x14ac:dyDescent="0.25">
      <c r="A48" s="76" t="s">
        <v>55</v>
      </c>
      <c r="B48" s="77"/>
      <c r="C48" s="77"/>
      <c r="D48" s="77"/>
      <c r="E48" s="78"/>
      <c r="F48" s="27">
        <f>SUM(F46:F47)</f>
        <v>0.1241</v>
      </c>
      <c r="G48" s="64">
        <f>SUM(G46:G47)</f>
        <v>241.00766040000002</v>
      </c>
    </row>
    <row r="50" spans="1:7" x14ac:dyDescent="0.25">
      <c r="A50" s="88" t="s">
        <v>60</v>
      </c>
      <c r="B50" s="89"/>
      <c r="C50" s="89"/>
      <c r="D50" s="89"/>
      <c r="E50" s="90"/>
      <c r="F50" s="17" t="s">
        <v>35</v>
      </c>
      <c r="G50" s="46" t="s">
        <v>10</v>
      </c>
    </row>
    <row r="51" spans="1:7" x14ac:dyDescent="0.25">
      <c r="A51" s="1" t="s">
        <v>61</v>
      </c>
      <c r="B51" s="1" t="s">
        <v>63</v>
      </c>
      <c r="C51" s="1"/>
      <c r="D51" s="1"/>
      <c r="E51" s="1"/>
      <c r="F51" s="26">
        <v>1.34E-2</v>
      </c>
      <c r="G51" s="61">
        <f>G19*1.34%</f>
        <v>26.023389600000002</v>
      </c>
    </row>
    <row r="52" spans="1:7" x14ac:dyDescent="0.25">
      <c r="A52" s="1" t="s">
        <v>62</v>
      </c>
      <c r="B52" s="1" t="s">
        <v>59</v>
      </c>
      <c r="C52" s="1"/>
      <c r="D52" s="1"/>
      <c r="E52" s="1"/>
      <c r="F52" s="26">
        <v>8.9999999999999998E-4</v>
      </c>
      <c r="G52" s="61">
        <f>G19*0.09%</f>
        <v>1.7478396</v>
      </c>
    </row>
    <row r="53" spans="1:7" x14ac:dyDescent="0.25">
      <c r="A53" s="1" t="s">
        <v>64</v>
      </c>
      <c r="B53" s="1" t="s">
        <v>66</v>
      </c>
      <c r="C53" s="1"/>
      <c r="D53" s="1"/>
      <c r="E53" s="1"/>
      <c r="F53" s="26">
        <v>2.3800000000000002E-2</v>
      </c>
      <c r="G53" s="61">
        <f>G19*2.38%</f>
        <v>46.220647200000002</v>
      </c>
    </row>
    <row r="54" spans="1:7" x14ac:dyDescent="0.25">
      <c r="A54" s="76" t="s">
        <v>65</v>
      </c>
      <c r="B54" s="77"/>
      <c r="C54" s="77"/>
      <c r="D54" s="77"/>
      <c r="E54" s="78"/>
      <c r="F54" s="27">
        <f>SUM(F51:F53)</f>
        <v>3.8100000000000002E-2</v>
      </c>
      <c r="G54" s="64">
        <f>SUM(G51:G53)</f>
        <v>73.991876399999995</v>
      </c>
    </row>
    <row r="56" spans="1:7" x14ac:dyDescent="0.25">
      <c r="A56" s="88" t="s">
        <v>68</v>
      </c>
      <c r="B56" s="89"/>
      <c r="C56" s="89"/>
      <c r="D56" s="89"/>
      <c r="E56" s="90"/>
      <c r="F56" s="17" t="s">
        <v>35</v>
      </c>
      <c r="G56" s="46" t="s">
        <v>10</v>
      </c>
    </row>
    <row r="57" spans="1:7" x14ac:dyDescent="0.25">
      <c r="A57" s="1" t="s">
        <v>69</v>
      </c>
      <c r="B57" s="1" t="s">
        <v>72</v>
      </c>
      <c r="C57" s="1"/>
      <c r="D57" s="1"/>
      <c r="E57" s="1"/>
      <c r="F57" s="26">
        <v>8.0000000000000004E-4</v>
      </c>
      <c r="G57" s="61">
        <f>G19*0.08%</f>
        <v>1.5536352000000002</v>
      </c>
    </row>
    <row r="58" spans="1:7" x14ac:dyDescent="0.25">
      <c r="A58" s="1" t="s">
        <v>70</v>
      </c>
      <c r="B58" s="50" t="s">
        <v>73</v>
      </c>
      <c r="C58" s="1"/>
      <c r="D58" s="1"/>
      <c r="E58" s="1"/>
      <c r="F58" s="26">
        <v>2.9999999999999997E-4</v>
      </c>
      <c r="G58" s="61">
        <f>G19*0.03%</f>
        <v>0.58261319999999994</v>
      </c>
    </row>
    <row r="59" spans="1:7" x14ac:dyDescent="0.25">
      <c r="A59" s="1" t="s">
        <v>71</v>
      </c>
      <c r="B59" s="1" t="s">
        <v>66</v>
      </c>
      <c r="C59" s="1"/>
      <c r="D59" s="1"/>
      <c r="E59" s="1"/>
      <c r="F59" s="26">
        <v>4.0000000000000001E-3</v>
      </c>
      <c r="G59" s="61">
        <f>G19*0.4%</f>
        <v>7.7681760000000004</v>
      </c>
    </row>
    <row r="60" spans="1:7" x14ac:dyDescent="0.25">
      <c r="A60" s="76" t="s">
        <v>67</v>
      </c>
      <c r="B60" s="77"/>
      <c r="C60" s="77"/>
      <c r="D60" s="77"/>
      <c r="E60" s="78"/>
      <c r="F60" s="27">
        <f>SUM(F57:F59)</f>
        <v>5.1000000000000004E-3</v>
      </c>
      <c r="G60" s="64">
        <f>SUM(G57:G59)</f>
        <v>9.9044243999999999</v>
      </c>
    </row>
    <row r="62" spans="1:7" x14ac:dyDescent="0.25">
      <c r="A62" s="88" t="s">
        <v>75</v>
      </c>
      <c r="B62" s="89"/>
      <c r="C62" s="89"/>
      <c r="D62" s="89"/>
      <c r="E62" s="90"/>
      <c r="F62" s="17" t="s">
        <v>35</v>
      </c>
      <c r="G62" s="46" t="s">
        <v>10</v>
      </c>
    </row>
    <row r="63" spans="1:7" x14ac:dyDescent="0.25">
      <c r="A63" s="1" t="s">
        <v>77</v>
      </c>
      <c r="B63" s="1" t="s">
        <v>78</v>
      </c>
      <c r="C63" s="1"/>
      <c r="D63" s="1"/>
      <c r="E63" s="1"/>
      <c r="F63" s="26">
        <v>9.5899999999999999E-2</v>
      </c>
      <c r="G63" s="39">
        <f>G19*9.59%</f>
        <v>186.24201960000002</v>
      </c>
    </row>
    <row r="64" spans="1:7" x14ac:dyDescent="0.25">
      <c r="A64" s="76" t="s">
        <v>76</v>
      </c>
      <c r="B64" s="77"/>
      <c r="C64" s="77"/>
      <c r="D64" s="77"/>
      <c r="E64" s="78"/>
      <c r="F64" s="27">
        <f>SUM(F63:F63)</f>
        <v>9.5899999999999999E-2</v>
      </c>
      <c r="G64" s="64">
        <f>G63</f>
        <v>186.24201960000002</v>
      </c>
    </row>
    <row r="66" spans="1:7" x14ac:dyDescent="0.25">
      <c r="A66" s="96" t="s">
        <v>79</v>
      </c>
      <c r="B66" s="97"/>
      <c r="C66" s="97"/>
      <c r="D66" s="97"/>
      <c r="E66" s="98"/>
      <c r="F66" s="17" t="s">
        <v>35</v>
      </c>
      <c r="G66" s="46" t="s">
        <v>10</v>
      </c>
    </row>
    <row r="67" spans="1:7" x14ac:dyDescent="0.25">
      <c r="A67" s="99"/>
      <c r="B67" s="100"/>
      <c r="C67" s="100"/>
      <c r="D67" s="100"/>
      <c r="E67" s="101"/>
      <c r="F67" s="27">
        <f>F64+F60+F54+F48+F43+F34</f>
        <v>0.77800000000000002</v>
      </c>
      <c r="G67" s="35">
        <f>G64+G60+G54+G48+G43+G34</f>
        <v>1510.9102320000002</v>
      </c>
    </row>
    <row r="69" spans="1:7" x14ac:dyDescent="0.25">
      <c r="A69" s="102" t="s">
        <v>80</v>
      </c>
      <c r="B69" s="103"/>
      <c r="C69" s="103"/>
      <c r="D69" s="103"/>
      <c r="E69" s="104"/>
      <c r="F69" s="105">
        <f>G67+G19</f>
        <v>3452.954232</v>
      </c>
      <c r="G69" s="106"/>
    </row>
    <row r="71" spans="1:7" x14ac:dyDescent="0.25">
      <c r="A71" s="3" t="s">
        <v>81</v>
      </c>
      <c r="B71" s="36" t="s">
        <v>82</v>
      </c>
      <c r="C71" s="37"/>
      <c r="D71" s="37"/>
      <c r="E71" s="37"/>
      <c r="F71" s="17" t="s">
        <v>35</v>
      </c>
      <c r="G71" s="62" t="s">
        <v>10</v>
      </c>
    </row>
    <row r="72" spans="1:7" x14ac:dyDescent="0.25">
      <c r="A72" s="24" t="s">
        <v>83</v>
      </c>
      <c r="B72" s="19" t="s">
        <v>85</v>
      </c>
      <c r="C72" s="19"/>
      <c r="D72" s="19"/>
      <c r="E72" s="19"/>
      <c r="F72" s="40">
        <v>2.5000000000000001E-2</v>
      </c>
      <c r="G72" s="39">
        <f>F69*2.5%</f>
        <v>86.323855800000004</v>
      </c>
    </row>
    <row r="73" spans="1:7" x14ac:dyDescent="0.25">
      <c r="A73" s="25" t="s">
        <v>84</v>
      </c>
      <c r="B73" s="15" t="s">
        <v>86</v>
      </c>
      <c r="C73" s="15"/>
      <c r="D73" s="15"/>
      <c r="E73" s="15"/>
      <c r="F73" s="41">
        <v>3.1E-2</v>
      </c>
      <c r="G73" s="65">
        <f>F69*3.1%</f>
        <v>107.041581192</v>
      </c>
    </row>
    <row r="74" spans="1:7" x14ac:dyDescent="0.25">
      <c r="A74" s="76" t="s">
        <v>87</v>
      </c>
      <c r="B74" s="77"/>
      <c r="C74" s="77"/>
      <c r="D74" s="77"/>
      <c r="E74" s="78"/>
      <c r="F74" s="27">
        <f>SUM(F72:F73)</f>
        <v>5.6000000000000001E-2</v>
      </c>
      <c r="G74" s="66">
        <f>SUM(G72:G73)</f>
        <v>193.36543699200001</v>
      </c>
    </row>
    <row r="75" spans="1:7" x14ac:dyDescent="0.25">
      <c r="A75" s="1"/>
      <c r="B75" s="1"/>
      <c r="C75" s="1"/>
      <c r="D75" s="1"/>
      <c r="E75" s="1"/>
      <c r="F75" s="26"/>
      <c r="G75" s="26"/>
    </row>
    <row r="76" spans="1:7" x14ac:dyDescent="0.25">
      <c r="A76" s="3" t="s">
        <v>88</v>
      </c>
      <c r="B76" s="36" t="s">
        <v>89</v>
      </c>
      <c r="C76" s="37"/>
      <c r="D76" s="37"/>
      <c r="E76" s="37"/>
      <c r="F76" s="37"/>
      <c r="G76" s="46" t="s">
        <v>35</v>
      </c>
    </row>
    <row r="77" spans="1:7" x14ac:dyDescent="0.25">
      <c r="A77" s="24" t="s">
        <v>83</v>
      </c>
      <c r="B77" s="19" t="s">
        <v>90</v>
      </c>
      <c r="C77" s="19"/>
      <c r="D77" s="19"/>
      <c r="E77" s="19"/>
      <c r="G77" s="43">
        <v>0.05</v>
      </c>
    </row>
    <row r="78" spans="1:7" x14ac:dyDescent="0.25">
      <c r="A78" s="2" t="s">
        <v>84</v>
      </c>
      <c r="B78" s="14" t="s">
        <v>91</v>
      </c>
      <c r="C78" s="14"/>
      <c r="D78" s="14"/>
      <c r="E78" s="14"/>
      <c r="G78" s="44">
        <v>7.5999999999999998E-2</v>
      </c>
    </row>
    <row r="79" spans="1:7" x14ac:dyDescent="0.25">
      <c r="A79" s="14" t="s">
        <v>92</v>
      </c>
      <c r="B79" s="14" t="s">
        <v>93</v>
      </c>
      <c r="C79" s="14"/>
      <c r="D79" s="14"/>
      <c r="E79" s="14"/>
      <c r="G79" s="45">
        <v>1.6500000000000001E-2</v>
      </c>
    </row>
    <row r="80" spans="1:7" x14ac:dyDescent="0.25">
      <c r="A80" s="76" t="s">
        <v>87</v>
      </c>
      <c r="B80" s="77"/>
      <c r="C80" s="77"/>
      <c r="D80" s="77"/>
      <c r="E80" s="77"/>
      <c r="F80" s="78"/>
      <c r="G80" s="70">
        <f>SUM(G77:G79)</f>
        <v>0.14250000000000002</v>
      </c>
    </row>
    <row r="81" spans="1:7" x14ac:dyDescent="0.25">
      <c r="A81" s="1"/>
      <c r="B81" s="1"/>
      <c r="C81" s="1"/>
      <c r="D81" s="1"/>
      <c r="E81" s="1"/>
      <c r="F81" s="26"/>
      <c r="G81" s="26"/>
    </row>
    <row r="82" spans="1:7" ht="74.25" customHeight="1" x14ac:dyDescent="0.25">
      <c r="A82" s="79" t="s">
        <v>94</v>
      </c>
      <c r="B82" s="80"/>
      <c r="C82" s="79" t="s">
        <v>95</v>
      </c>
      <c r="D82" s="80"/>
      <c r="E82" s="49" t="s">
        <v>97</v>
      </c>
      <c r="F82" s="49" t="s">
        <v>96</v>
      </c>
      <c r="G82" s="49" t="s">
        <v>120</v>
      </c>
    </row>
    <row r="83" spans="1:7" x14ac:dyDescent="0.25">
      <c r="A83" s="81">
        <v>0.14249999999999999</v>
      </c>
      <c r="B83" s="81"/>
      <c r="C83" s="81">
        <v>0.85750000000000004</v>
      </c>
      <c r="D83" s="81"/>
      <c r="E83" s="67">
        <f>F69+G74</f>
        <v>3646.3196689920001</v>
      </c>
      <c r="F83" s="34">
        <f>E83/C83</f>
        <v>4252.2678355591834</v>
      </c>
      <c r="G83" s="48">
        <f>F83-E83</f>
        <v>605.94816656718331</v>
      </c>
    </row>
    <row r="84" spans="1:7" x14ac:dyDescent="0.25">
      <c r="A84" s="1"/>
      <c r="B84" s="1"/>
      <c r="C84" s="1"/>
      <c r="D84" s="1"/>
      <c r="E84" s="1"/>
      <c r="F84" s="26"/>
      <c r="G84" s="26"/>
    </row>
    <row r="85" spans="1:7" x14ac:dyDescent="0.25">
      <c r="A85" s="51" t="s">
        <v>101</v>
      </c>
      <c r="B85" s="91" t="s">
        <v>98</v>
      </c>
      <c r="C85" s="92"/>
      <c r="D85" s="92"/>
      <c r="E85" s="92"/>
      <c r="F85" s="92"/>
      <c r="G85" s="93"/>
    </row>
    <row r="86" spans="1:7" x14ac:dyDescent="0.25">
      <c r="A86" s="94" t="s">
        <v>99</v>
      </c>
      <c r="B86" s="95"/>
      <c r="C86" s="95"/>
      <c r="D86" s="95"/>
      <c r="E86" s="95"/>
      <c r="F86" s="95"/>
      <c r="G86" s="52">
        <f>F83</f>
        <v>4252.2678355591834</v>
      </c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82" t="s">
        <v>100</v>
      </c>
      <c r="B88" s="83"/>
      <c r="C88" s="83"/>
      <c r="D88" s="83"/>
      <c r="E88" s="83"/>
      <c r="F88" s="83"/>
      <c r="G88" s="84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3" t="s">
        <v>102</v>
      </c>
      <c r="B90" s="85" t="s">
        <v>103</v>
      </c>
      <c r="C90" s="86"/>
      <c r="D90" s="86"/>
      <c r="E90" s="86"/>
      <c r="F90" s="86"/>
      <c r="G90" s="87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88" t="s">
        <v>104</v>
      </c>
      <c r="B92" s="89"/>
      <c r="C92" s="89"/>
      <c r="D92" s="89"/>
      <c r="E92" s="89"/>
      <c r="F92" s="90"/>
      <c r="G92" s="46" t="s">
        <v>10</v>
      </c>
    </row>
    <row r="93" spans="1:7" x14ac:dyDescent="0.25">
      <c r="A93" s="1" t="s">
        <v>19</v>
      </c>
      <c r="B93" s="1" t="s">
        <v>105</v>
      </c>
      <c r="C93" s="1"/>
      <c r="D93" s="1"/>
      <c r="E93" s="1"/>
      <c r="F93" s="26"/>
      <c r="G93" s="29">
        <v>70.08</v>
      </c>
    </row>
    <row r="94" spans="1:7" x14ac:dyDescent="0.25">
      <c r="A94" s="1" t="s">
        <v>20</v>
      </c>
      <c r="B94" s="1" t="s">
        <v>106</v>
      </c>
      <c r="C94" s="1"/>
      <c r="D94" s="1"/>
      <c r="E94" s="1"/>
      <c r="F94" s="26"/>
      <c r="G94" s="29">
        <v>240.41</v>
      </c>
    </row>
    <row r="95" spans="1:7" x14ac:dyDescent="0.25">
      <c r="A95" s="1" t="s">
        <v>21</v>
      </c>
      <c r="B95" s="1" t="s">
        <v>107</v>
      </c>
      <c r="C95" s="1"/>
      <c r="D95" s="1"/>
      <c r="E95" s="1"/>
      <c r="F95" s="26"/>
      <c r="G95" s="29">
        <v>9.17</v>
      </c>
    </row>
    <row r="96" spans="1:7" x14ac:dyDescent="0.25">
      <c r="A96" s="1" t="s">
        <v>22</v>
      </c>
      <c r="B96" s="1" t="s">
        <v>108</v>
      </c>
      <c r="C96" s="1"/>
      <c r="D96" s="1"/>
      <c r="E96" s="1"/>
      <c r="F96" s="26"/>
      <c r="G96" s="29">
        <v>14.45</v>
      </c>
    </row>
    <row r="97" spans="1:7" x14ac:dyDescent="0.25">
      <c r="A97" s="76" t="s">
        <v>36</v>
      </c>
      <c r="B97" s="77"/>
      <c r="C97" s="77"/>
      <c r="D97" s="77"/>
      <c r="E97" s="77"/>
      <c r="F97" s="78"/>
      <c r="G97" s="68">
        <f>SUM(G93:G96)</f>
        <v>334.11</v>
      </c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88" t="s">
        <v>109</v>
      </c>
      <c r="B99" s="89"/>
      <c r="C99" s="89"/>
      <c r="D99" s="89"/>
      <c r="E99" s="89"/>
      <c r="F99" s="90"/>
      <c r="G99" s="46" t="s">
        <v>10</v>
      </c>
    </row>
    <row r="100" spans="1:7" x14ac:dyDescent="0.25">
      <c r="A100" s="1" t="s">
        <v>41</v>
      </c>
      <c r="B100" s="1" t="s">
        <v>110</v>
      </c>
      <c r="C100" s="1"/>
      <c r="D100" s="1"/>
      <c r="E100" s="1"/>
      <c r="F100" s="26"/>
      <c r="G100" s="29">
        <v>36.119999999999997</v>
      </c>
    </row>
    <row r="101" spans="1:7" x14ac:dyDescent="0.25">
      <c r="A101" s="1" t="s">
        <v>42</v>
      </c>
      <c r="B101" s="1" t="s">
        <v>111</v>
      </c>
      <c r="C101" s="1"/>
      <c r="D101" s="1"/>
      <c r="E101" s="1"/>
      <c r="F101" s="26"/>
      <c r="G101" s="29">
        <v>113.89</v>
      </c>
    </row>
    <row r="102" spans="1:7" x14ac:dyDescent="0.25">
      <c r="A102" s="76" t="s">
        <v>47</v>
      </c>
      <c r="B102" s="77"/>
      <c r="C102" s="77"/>
      <c r="D102" s="77"/>
      <c r="E102" s="77"/>
      <c r="F102" s="78"/>
      <c r="G102" s="69">
        <f>SUM(G100:G101)</f>
        <v>150.01</v>
      </c>
    </row>
    <row r="104" spans="1:7" x14ac:dyDescent="0.25">
      <c r="A104" s="76" t="s">
        <v>112</v>
      </c>
      <c r="B104" s="77"/>
      <c r="C104" s="77"/>
      <c r="D104" s="77"/>
      <c r="E104" s="77"/>
      <c r="F104" s="78"/>
      <c r="G104" s="71">
        <f>G97+G102</f>
        <v>484.12</v>
      </c>
    </row>
    <row r="106" spans="1:7" x14ac:dyDescent="0.25">
      <c r="A106" s="3" t="s">
        <v>113</v>
      </c>
      <c r="B106" s="36" t="s">
        <v>114</v>
      </c>
      <c r="C106" s="37"/>
      <c r="D106" s="37"/>
      <c r="E106" s="37"/>
      <c r="F106" s="17" t="s">
        <v>35</v>
      </c>
      <c r="G106" s="46" t="s">
        <v>10</v>
      </c>
    </row>
    <row r="107" spans="1:7" x14ac:dyDescent="0.25">
      <c r="A107" s="1" t="s">
        <v>83</v>
      </c>
      <c r="B107" s="1" t="s">
        <v>115</v>
      </c>
      <c r="C107" s="1"/>
      <c r="D107" s="1"/>
      <c r="E107" s="1"/>
      <c r="F107" s="40">
        <v>2.5000000000000001E-2</v>
      </c>
      <c r="G107" s="61">
        <f>G104*2.5%</f>
        <v>12.103000000000002</v>
      </c>
    </row>
    <row r="108" spans="1:7" x14ac:dyDescent="0.25">
      <c r="A108" s="1" t="s">
        <v>84</v>
      </c>
      <c r="B108" s="1" t="s">
        <v>86</v>
      </c>
      <c r="C108" s="1"/>
      <c r="D108" s="1"/>
      <c r="E108" s="1"/>
      <c r="F108" s="26">
        <v>3.1E-2</v>
      </c>
      <c r="G108" s="61">
        <f>G104*3.1%</f>
        <v>15.007720000000001</v>
      </c>
    </row>
    <row r="109" spans="1:7" x14ac:dyDescent="0.25">
      <c r="A109" s="76" t="s">
        <v>36</v>
      </c>
      <c r="B109" s="77"/>
      <c r="C109" s="77"/>
      <c r="D109" s="77"/>
      <c r="E109" s="77"/>
      <c r="F109" s="53">
        <f>F107+F108</f>
        <v>5.6000000000000001E-2</v>
      </c>
      <c r="G109" s="69">
        <f>SUM(G107:G108)</f>
        <v>27.110720000000001</v>
      </c>
    </row>
    <row r="111" spans="1:7" x14ac:dyDescent="0.25">
      <c r="A111" s="3" t="s">
        <v>116</v>
      </c>
      <c r="B111" s="36" t="s">
        <v>117</v>
      </c>
      <c r="C111" s="37"/>
      <c r="D111" s="37"/>
      <c r="E111" s="37"/>
      <c r="F111" s="38"/>
      <c r="G111" s="17" t="s">
        <v>35</v>
      </c>
    </row>
    <row r="112" spans="1:7" x14ac:dyDescent="0.25">
      <c r="A112" s="1" t="s">
        <v>83</v>
      </c>
      <c r="B112" s="1" t="s">
        <v>90</v>
      </c>
      <c r="C112" s="1"/>
      <c r="D112" s="1"/>
      <c r="E112" s="1"/>
      <c r="G112" s="43">
        <v>0.05</v>
      </c>
    </row>
    <row r="113" spans="1:7" x14ac:dyDescent="0.25">
      <c r="A113" s="1" t="s">
        <v>84</v>
      </c>
      <c r="B113" s="1" t="s">
        <v>91</v>
      </c>
      <c r="C113" s="1"/>
      <c r="D113" s="1"/>
      <c r="E113" s="1"/>
      <c r="G113" s="44">
        <v>7.5999999999999998E-2</v>
      </c>
    </row>
    <row r="114" spans="1:7" x14ac:dyDescent="0.25">
      <c r="A114" s="1" t="s">
        <v>92</v>
      </c>
      <c r="B114" s="1" t="s">
        <v>93</v>
      </c>
      <c r="C114" s="1"/>
      <c r="D114" s="1"/>
      <c r="E114" s="1"/>
      <c r="G114" s="45">
        <v>1.6500000000000001E-2</v>
      </c>
    </row>
    <row r="115" spans="1:7" x14ac:dyDescent="0.25">
      <c r="A115" s="76" t="s">
        <v>36</v>
      </c>
      <c r="B115" s="77"/>
      <c r="C115" s="77"/>
      <c r="D115" s="77"/>
      <c r="E115" s="77"/>
      <c r="F115" s="53">
        <f>G112+G113</f>
        <v>0.126</v>
      </c>
      <c r="G115" s="70">
        <f>SUM(G112:G114)</f>
        <v>0.14250000000000002</v>
      </c>
    </row>
    <row r="117" spans="1:7" ht="72" customHeight="1" x14ac:dyDescent="0.25">
      <c r="A117" s="79" t="s">
        <v>94</v>
      </c>
      <c r="B117" s="80"/>
      <c r="C117" s="79" t="s">
        <v>118</v>
      </c>
      <c r="D117" s="80"/>
      <c r="E117" s="49" t="s">
        <v>119</v>
      </c>
      <c r="F117" s="49" t="s">
        <v>96</v>
      </c>
      <c r="G117" s="49" t="s">
        <v>120</v>
      </c>
    </row>
    <row r="118" spans="1:7" x14ac:dyDescent="0.25">
      <c r="A118" s="81">
        <v>0.14249999999999999</v>
      </c>
      <c r="B118" s="81"/>
      <c r="C118" s="81">
        <v>0.85750000000000004</v>
      </c>
      <c r="D118" s="81"/>
      <c r="E118" s="47">
        <f>G104+G109</f>
        <v>511.23072000000002</v>
      </c>
      <c r="F118" s="34">
        <f>E118/C118</f>
        <v>596.18742857142854</v>
      </c>
      <c r="G118" s="48">
        <f>F118-E118</f>
        <v>84.956708571428521</v>
      </c>
    </row>
    <row r="120" spans="1:7" x14ac:dyDescent="0.25">
      <c r="A120" s="54" t="s">
        <v>121</v>
      </c>
      <c r="B120" s="73" t="s">
        <v>122</v>
      </c>
      <c r="C120" s="74"/>
      <c r="D120" s="74"/>
      <c r="E120" s="74"/>
      <c r="F120" s="74"/>
      <c r="G120" s="75"/>
    </row>
    <row r="121" spans="1:7" x14ac:dyDescent="0.25">
      <c r="A121" s="56" t="s">
        <v>123</v>
      </c>
      <c r="B121" s="57"/>
      <c r="C121" s="57"/>
      <c r="D121" s="57"/>
      <c r="E121" s="57"/>
      <c r="F121" s="58"/>
      <c r="G121" s="59">
        <f>F118</f>
        <v>596.18742857142854</v>
      </c>
    </row>
    <row r="123" spans="1:7" x14ac:dyDescent="0.25">
      <c r="A123" s="54" t="s">
        <v>124</v>
      </c>
      <c r="B123" s="73" t="s">
        <v>125</v>
      </c>
      <c r="C123" s="74"/>
      <c r="D123" s="74"/>
      <c r="E123" s="74"/>
      <c r="F123" s="74"/>
      <c r="G123" s="75"/>
    </row>
    <row r="124" spans="1:7" x14ac:dyDescent="0.25">
      <c r="A124" s="56" t="s">
        <v>126</v>
      </c>
      <c r="B124" s="57"/>
      <c r="C124" s="57"/>
      <c r="D124" s="57"/>
      <c r="E124" s="57"/>
      <c r="F124" s="58"/>
      <c r="G124" s="72">
        <f>G121+G86</f>
        <v>4848.4552641306118</v>
      </c>
    </row>
    <row r="129" spans="8:8" x14ac:dyDescent="0.25">
      <c r="H129" s="55">
        <f>G124*6</f>
        <v>29090.731584783673</v>
      </c>
    </row>
  </sheetData>
  <mergeCells count="45">
    <mergeCell ref="A45:E45"/>
    <mergeCell ref="A1:E1"/>
    <mergeCell ref="A2:G2"/>
    <mergeCell ref="F3:G3"/>
    <mergeCell ref="A4:G4"/>
    <mergeCell ref="A19:F19"/>
    <mergeCell ref="A21:G21"/>
    <mergeCell ref="B23:G23"/>
    <mergeCell ref="A25:E25"/>
    <mergeCell ref="A34:E34"/>
    <mergeCell ref="A36:E36"/>
    <mergeCell ref="A43:E43"/>
    <mergeCell ref="A80:F80"/>
    <mergeCell ref="A48:E48"/>
    <mergeCell ref="A50:E50"/>
    <mergeCell ref="A54:E54"/>
    <mergeCell ref="A56:E56"/>
    <mergeCell ref="A60:E60"/>
    <mergeCell ref="A62:E62"/>
    <mergeCell ref="A64:E64"/>
    <mergeCell ref="A66:E67"/>
    <mergeCell ref="A69:E69"/>
    <mergeCell ref="F69:G69"/>
    <mergeCell ref="A74:E74"/>
    <mergeCell ref="A102:F102"/>
    <mergeCell ref="A82:B82"/>
    <mergeCell ref="C82:D82"/>
    <mergeCell ref="A83:B83"/>
    <mergeCell ref="C83:D83"/>
    <mergeCell ref="B85:G85"/>
    <mergeCell ref="A86:F86"/>
    <mergeCell ref="A88:G88"/>
    <mergeCell ref="B90:G90"/>
    <mergeCell ref="A92:F92"/>
    <mergeCell ref="A97:F97"/>
    <mergeCell ref="A99:F99"/>
    <mergeCell ref="B120:G120"/>
    <mergeCell ref="B123:G123"/>
    <mergeCell ref="A104:F104"/>
    <mergeCell ref="A109:E109"/>
    <mergeCell ref="A115:E115"/>
    <mergeCell ref="A117:B117"/>
    <mergeCell ref="C117:D117"/>
    <mergeCell ref="A118:B118"/>
    <mergeCell ref="C118:D1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106" zoomScaleNormal="100" workbookViewId="0">
      <selection activeCell="N115" sqref="N115"/>
    </sheetView>
  </sheetViews>
  <sheetFormatPr defaultRowHeight="15" x14ac:dyDescent="0.25"/>
  <cols>
    <col min="1" max="1" width="6.5703125" customWidth="1"/>
    <col min="2" max="2" width="7" customWidth="1"/>
    <col min="4" max="4" width="6.85546875" customWidth="1"/>
    <col min="5" max="5" width="28.85546875" customWidth="1"/>
    <col min="6" max="6" width="12" customWidth="1"/>
    <col min="7" max="7" width="14.140625" customWidth="1"/>
    <col min="9" max="9" width="11.7109375" bestFit="1" customWidth="1"/>
  </cols>
  <sheetData>
    <row r="1" spans="1:7" ht="49.5" customHeight="1" x14ac:dyDescent="0.25">
      <c r="A1" s="107" t="s">
        <v>127</v>
      </c>
      <c r="B1" s="108"/>
      <c r="C1" s="108"/>
      <c r="D1" s="108"/>
      <c r="E1" s="108"/>
      <c r="F1" s="57"/>
      <c r="G1" s="58"/>
    </row>
    <row r="2" spans="1:7" ht="18" customHeight="1" x14ac:dyDescent="0.25">
      <c r="A2" s="109" t="s">
        <v>132</v>
      </c>
      <c r="B2" s="110"/>
      <c r="C2" s="110"/>
      <c r="D2" s="110"/>
      <c r="E2" s="110"/>
      <c r="F2" s="110"/>
      <c r="G2" s="111"/>
    </row>
    <row r="3" spans="1:7" ht="21" customHeight="1" x14ac:dyDescent="0.25">
      <c r="A3" s="21"/>
      <c r="B3" s="21"/>
      <c r="C3" s="21"/>
      <c r="D3" s="21"/>
      <c r="E3" s="21"/>
      <c r="F3" s="112" t="s">
        <v>74</v>
      </c>
      <c r="G3" s="113"/>
    </row>
    <row r="4" spans="1:7" x14ac:dyDescent="0.25">
      <c r="A4" s="82" t="s">
        <v>0</v>
      </c>
      <c r="B4" s="83"/>
      <c r="C4" s="83"/>
      <c r="D4" s="83"/>
      <c r="E4" s="83"/>
      <c r="F4" s="83"/>
      <c r="G4" s="84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3" t="s">
        <v>1</v>
      </c>
      <c r="B6" s="4" t="s">
        <v>2</v>
      </c>
      <c r="C6" s="5"/>
      <c r="D6" s="6"/>
      <c r="E6" s="6"/>
      <c r="F6" s="6"/>
      <c r="G6" s="7"/>
    </row>
    <row r="7" spans="1:7" x14ac:dyDescent="0.25">
      <c r="A7" s="18" t="s">
        <v>37</v>
      </c>
      <c r="B7" s="22"/>
      <c r="C7" s="22"/>
      <c r="D7" s="22"/>
      <c r="E7" s="22"/>
      <c r="F7" s="22"/>
      <c r="G7" s="23"/>
    </row>
    <row r="8" spans="1:7" x14ac:dyDescent="0.25">
      <c r="A8" s="8" t="s">
        <v>38</v>
      </c>
      <c r="B8" s="9"/>
      <c r="C8" s="9"/>
      <c r="D8" s="9"/>
      <c r="E8" s="9"/>
      <c r="F8" s="9"/>
      <c r="G8" s="10"/>
    </row>
    <row r="9" spans="1:7" x14ac:dyDescent="0.25">
      <c r="A9" s="11" t="s">
        <v>4</v>
      </c>
      <c r="B9" s="9"/>
      <c r="C9" s="9"/>
      <c r="D9" s="9"/>
      <c r="E9" s="9"/>
      <c r="F9" s="9"/>
      <c r="G9" s="10"/>
    </row>
    <row r="10" spans="1:7" x14ac:dyDescent="0.25">
      <c r="A10" s="8" t="s">
        <v>5</v>
      </c>
      <c r="B10" s="9"/>
      <c r="C10" s="9"/>
      <c r="D10" s="9"/>
      <c r="E10" s="9"/>
      <c r="F10" s="9"/>
      <c r="G10" s="10"/>
    </row>
    <row r="11" spans="1:7" x14ac:dyDescent="0.25">
      <c r="A11" s="8" t="s">
        <v>6</v>
      </c>
      <c r="B11" s="9"/>
      <c r="C11" s="9"/>
      <c r="D11" s="9"/>
      <c r="E11" s="9"/>
      <c r="F11" s="9"/>
      <c r="G11" s="10"/>
    </row>
    <row r="12" spans="1:7" x14ac:dyDescent="0.25">
      <c r="A12" s="8" t="s">
        <v>7</v>
      </c>
      <c r="B12" s="9"/>
      <c r="C12" s="9"/>
      <c r="D12" s="9"/>
      <c r="E12" s="9"/>
      <c r="F12" s="9"/>
      <c r="G12" s="10"/>
    </row>
    <row r="13" spans="1:7" x14ac:dyDescent="0.25">
      <c r="A13" s="20" t="s">
        <v>39</v>
      </c>
      <c r="B13" s="12"/>
      <c r="C13" s="12"/>
      <c r="D13" s="12"/>
      <c r="E13" s="12"/>
      <c r="F13" s="12"/>
      <c r="G13" s="13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3" t="s">
        <v>8</v>
      </c>
      <c r="B15" s="4" t="s">
        <v>9</v>
      </c>
      <c r="C15" s="5"/>
      <c r="D15" s="6"/>
      <c r="E15" s="6"/>
      <c r="F15" s="6"/>
      <c r="G15" s="33" t="s">
        <v>10</v>
      </c>
    </row>
    <row r="16" spans="1:7" x14ac:dyDescent="0.25">
      <c r="A16" s="1" t="s">
        <v>16</v>
      </c>
      <c r="B16" s="1" t="s">
        <v>17</v>
      </c>
      <c r="C16" s="1"/>
      <c r="D16" s="1"/>
      <c r="E16" s="1"/>
      <c r="F16" s="1"/>
      <c r="G16" s="31">
        <v>1123.2</v>
      </c>
    </row>
    <row r="17" spans="1:7" x14ac:dyDescent="0.25">
      <c r="A17" s="76" t="s">
        <v>11</v>
      </c>
      <c r="B17" s="77"/>
      <c r="C17" s="77"/>
      <c r="D17" s="77"/>
      <c r="E17" s="77"/>
      <c r="F17" s="77"/>
      <c r="G17" s="30">
        <f>G16</f>
        <v>1123.2</v>
      </c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82" t="s">
        <v>12</v>
      </c>
      <c r="B19" s="83"/>
      <c r="C19" s="83"/>
      <c r="D19" s="83"/>
      <c r="E19" s="83"/>
      <c r="F19" s="83"/>
      <c r="G19" s="84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3" t="s">
        <v>13</v>
      </c>
      <c r="B21" s="85" t="s">
        <v>14</v>
      </c>
      <c r="C21" s="86"/>
      <c r="D21" s="86"/>
      <c r="E21" s="86"/>
      <c r="F21" s="86"/>
      <c r="G21" s="87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88" t="s">
        <v>15</v>
      </c>
      <c r="B23" s="89"/>
      <c r="C23" s="89"/>
      <c r="D23" s="89"/>
      <c r="E23" s="90"/>
      <c r="F23" s="16" t="s">
        <v>35</v>
      </c>
      <c r="G23" s="28" t="s">
        <v>10</v>
      </c>
    </row>
    <row r="24" spans="1:7" x14ac:dyDescent="0.25">
      <c r="A24" s="1" t="s">
        <v>19</v>
      </c>
      <c r="B24" s="1" t="s">
        <v>27</v>
      </c>
      <c r="C24" s="1"/>
      <c r="D24" s="1"/>
      <c r="E24" s="1"/>
      <c r="F24" s="26">
        <v>0.2</v>
      </c>
      <c r="G24" s="61">
        <f>G17*20%</f>
        <v>224.64000000000001</v>
      </c>
    </row>
    <row r="25" spans="1:7" x14ac:dyDescent="0.25">
      <c r="A25" s="1" t="s">
        <v>20</v>
      </c>
      <c r="B25" s="1" t="s">
        <v>28</v>
      </c>
      <c r="C25" s="1"/>
      <c r="D25" s="1"/>
      <c r="E25" s="1"/>
      <c r="F25" s="26">
        <v>0.08</v>
      </c>
      <c r="G25" s="61">
        <f>G17*8%</f>
        <v>89.856000000000009</v>
      </c>
    </row>
    <row r="26" spans="1:7" x14ac:dyDescent="0.25">
      <c r="A26" s="1" t="s">
        <v>21</v>
      </c>
      <c r="B26" s="1" t="s">
        <v>29</v>
      </c>
      <c r="C26" s="1"/>
      <c r="D26" s="1"/>
      <c r="E26" s="1"/>
      <c r="F26" s="26">
        <v>2.5000000000000001E-2</v>
      </c>
      <c r="G26" s="61">
        <f>G17*2.5%</f>
        <v>28.080000000000002</v>
      </c>
    </row>
    <row r="27" spans="1:7" x14ac:dyDescent="0.25">
      <c r="A27" s="1" t="s">
        <v>22</v>
      </c>
      <c r="B27" s="1" t="s">
        <v>30</v>
      </c>
      <c r="C27" s="1"/>
      <c r="D27" s="1"/>
      <c r="E27" s="1"/>
      <c r="F27" s="26">
        <v>1.4999999999999999E-2</v>
      </c>
      <c r="G27" s="61">
        <f>G17*1.5%</f>
        <v>16.847999999999999</v>
      </c>
    </row>
    <row r="28" spans="1:7" x14ac:dyDescent="0.25">
      <c r="A28" s="1" t="s">
        <v>23</v>
      </c>
      <c r="B28" s="1" t="s">
        <v>31</v>
      </c>
      <c r="C28" s="1"/>
      <c r="D28" s="1"/>
      <c r="E28" s="1"/>
      <c r="F28" s="26">
        <v>0.01</v>
      </c>
      <c r="G28" s="61">
        <f>G17*1%</f>
        <v>11.232000000000001</v>
      </c>
    </row>
    <row r="29" spans="1:7" x14ac:dyDescent="0.25">
      <c r="A29" s="1" t="s">
        <v>24</v>
      </c>
      <c r="B29" s="1" t="s">
        <v>32</v>
      </c>
      <c r="C29" s="1"/>
      <c r="D29" s="1"/>
      <c r="E29" s="1"/>
      <c r="F29" s="26">
        <v>2E-3</v>
      </c>
      <c r="G29" s="61">
        <f>G17*0.2%</f>
        <v>2.2464</v>
      </c>
    </row>
    <row r="30" spans="1:7" x14ac:dyDescent="0.25">
      <c r="A30" s="1" t="s">
        <v>25</v>
      </c>
      <c r="B30" s="1" t="s">
        <v>33</v>
      </c>
      <c r="C30" s="1"/>
      <c r="D30" s="1"/>
      <c r="E30" s="1"/>
      <c r="F30" s="26">
        <v>0.06</v>
      </c>
      <c r="G30" s="61">
        <f>G17*6%</f>
        <v>67.391999999999996</v>
      </c>
    </row>
    <row r="31" spans="1:7" x14ac:dyDescent="0.25">
      <c r="A31" s="1" t="s">
        <v>26</v>
      </c>
      <c r="B31" s="1" t="s">
        <v>34</v>
      </c>
      <c r="C31" s="1"/>
      <c r="D31" s="1"/>
      <c r="E31" s="1"/>
      <c r="F31" s="26">
        <v>6.0000000000000001E-3</v>
      </c>
      <c r="G31" s="61">
        <f>G17*0.6%</f>
        <v>6.7392000000000003</v>
      </c>
    </row>
    <row r="32" spans="1:7" x14ac:dyDescent="0.25">
      <c r="A32" s="76" t="s">
        <v>36</v>
      </c>
      <c r="B32" s="77"/>
      <c r="C32" s="77"/>
      <c r="D32" s="77"/>
      <c r="E32" s="78"/>
      <c r="F32" s="27">
        <f>SUM(F24:F31)</f>
        <v>0.39800000000000008</v>
      </c>
      <c r="G32" s="69">
        <f>SUM(G24:G31)</f>
        <v>447.03360000000004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88" t="s">
        <v>40</v>
      </c>
      <c r="B34" s="89"/>
      <c r="C34" s="89"/>
      <c r="D34" s="89"/>
      <c r="E34" s="90"/>
      <c r="F34" s="16" t="s">
        <v>35</v>
      </c>
      <c r="G34" s="28" t="s">
        <v>10</v>
      </c>
    </row>
    <row r="35" spans="1:7" x14ac:dyDescent="0.25">
      <c r="A35" s="1" t="s">
        <v>41</v>
      </c>
      <c r="B35" s="1" t="s">
        <v>48</v>
      </c>
      <c r="C35" s="1"/>
      <c r="D35" s="1"/>
      <c r="E35" s="1"/>
      <c r="F35" s="26">
        <v>9.1700000000000004E-2</v>
      </c>
      <c r="G35" s="61">
        <f>G17*9.17%</f>
        <v>102.99744000000001</v>
      </c>
    </row>
    <row r="36" spans="1:7" x14ac:dyDescent="0.25">
      <c r="A36" s="1" t="s">
        <v>42</v>
      </c>
      <c r="B36" s="1" t="s">
        <v>49</v>
      </c>
      <c r="C36" s="1"/>
      <c r="D36" s="1"/>
      <c r="E36" s="1"/>
      <c r="F36" s="26">
        <v>9.1000000000000004E-3</v>
      </c>
      <c r="G36" s="61">
        <f>G17*0.91%</f>
        <v>10.221120000000001</v>
      </c>
    </row>
    <row r="37" spans="1:7" x14ac:dyDescent="0.25">
      <c r="A37" s="1" t="s">
        <v>43</v>
      </c>
      <c r="B37" s="1" t="s">
        <v>50</v>
      </c>
      <c r="C37" s="1"/>
      <c r="D37" s="1"/>
      <c r="E37" s="1"/>
      <c r="F37" s="26">
        <v>1.5299999999999999E-2</v>
      </c>
      <c r="G37" s="61">
        <f>G17*1.53%</f>
        <v>17.18496</v>
      </c>
    </row>
    <row r="38" spans="1:7" x14ac:dyDescent="0.25">
      <c r="A38" s="1" t="s">
        <v>44</v>
      </c>
      <c r="B38" s="1" t="s">
        <v>51</v>
      </c>
      <c r="C38" s="1"/>
      <c r="D38" s="1"/>
      <c r="E38" s="1"/>
      <c r="F38" s="26">
        <v>2.9999999999999997E-4</v>
      </c>
      <c r="G38" s="61">
        <f>G17*0.03%</f>
        <v>0.33695999999999998</v>
      </c>
    </row>
    <row r="39" spans="1:7" x14ac:dyDescent="0.25">
      <c r="A39" s="1" t="s">
        <v>45</v>
      </c>
      <c r="B39" s="1" t="s">
        <v>52</v>
      </c>
      <c r="C39" s="1"/>
      <c r="D39" s="1"/>
      <c r="E39" s="1"/>
      <c r="F39" s="26">
        <v>2.9999999999999997E-4</v>
      </c>
      <c r="G39" s="61">
        <f>G17*0.03%</f>
        <v>0.33695999999999998</v>
      </c>
    </row>
    <row r="40" spans="1:7" x14ac:dyDescent="0.25">
      <c r="A40" s="1" t="s">
        <v>46</v>
      </c>
      <c r="B40" s="1" t="s">
        <v>53</v>
      </c>
      <c r="C40" s="1"/>
      <c r="D40" s="1"/>
      <c r="E40" s="1"/>
      <c r="F40" s="26">
        <v>1E-4</v>
      </c>
      <c r="G40" s="61">
        <f>G17*0.01%</f>
        <v>0.11232</v>
      </c>
    </row>
    <row r="41" spans="1:7" x14ac:dyDescent="0.25">
      <c r="A41" s="76" t="s">
        <v>47</v>
      </c>
      <c r="B41" s="77"/>
      <c r="C41" s="77"/>
      <c r="D41" s="77"/>
      <c r="E41" s="78"/>
      <c r="F41" s="27">
        <f>SUM(F35:F40)</f>
        <v>0.11679999999999999</v>
      </c>
      <c r="G41" s="69">
        <f>SUM(G35:G40)</f>
        <v>131.18976000000004</v>
      </c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88" t="s">
        <v>54</v>
      </c>
      <c r="B43" s="89"/>
      <c r="C43" s="89"/>
      <c r="D43" s="89"/>
      <c r="E43" s="90"/>
      <c r="F43" s="16" t="s">
        <v>35</v>
      </c>
      <c r="G43" s="28" t="s">
        <v>10</v>
      </c>
    </row>
    <row r="44" spans="1:7" x14ac:dyDescent="0.25">
      <c r="A44" s="1" t="s">
        <v>56</v>
      </c>
      <c r="B44" s="1" t="s">
        <v>58</v>
      </c>
      <c r="C44" s="1"/>
      <c r="D44" s="1"/>
      <c r="E44" s="1"/>
      <c r="F44" s="26">
        <v>3.1E-2</v>
      </c>
      <c r="G44" s="61">
        <f>G17*3.1%</f>
        <v>34.819200000000002</v>
      </c>
    </row>
    <row r="45" spans="1:7" x14ac:dyDescent="0.25">
      <c r="A45" s="1" t="s">
        <v>57</v>
      </c>
      <c r="B45" s="1" t="s">
        <v>59</v>
      </c>
      <c r="C45" s="1"/>
      <c r="D45" s="1"/>
      <c r="E45" s="1"/>
      <c r="F45" s="26">
        <v>9.3100000000000002E-2</v>
      </c>
      <c r="G45" s="61">
        <f>G17*9.31%</f>
        <v>104.56992000000001</v>
      </c>
    </row>
    <row r="46" spans="1:7" x14ac:dyDescent="0.25">
      <c r="A46" s="76" t="s">
        <v>55</v>
      </c>
      <c r="B46" s="77"/>
      <c r="C46" s="77"/>
      <c r="D46" s="77"/>
      <c r="E46" s="78"/>
      <c r="F46" s="27">
        <f>SUM(F44:F45)</f>
        <v>0.1241</v>
      </c>
      <c r="G46" s="69">
        <f>SUM(G44:G45)</f>
        <v>139.38912000000002</v>
      </c>
    </row>
    <row r="48" spans="1:7" x14ac:dyDescent="0.25">
      <c r="A48" s="88" t="s">
        <v>60</v>
      </c>
      <c r="B48" s="89"/>
      <c r="C48" s="89"/>
      <c r="D48" s="89"/>
      <c r="E48" s="90"/>
      <c r="F48" s="16" t="s">
        <v>35</v>
      </c>
      <c r="G48" s="28" t="s">
        <v>10</v>
      </c>
    </row>
    <row r="49" spans="1:7" x14ac:dyDescent="0.25">
      <c r="A49" s="1" t="s">
        <v>61</v>
      </c>
      <c r="B49" s="1" t="s">
        <v>63</v>
      </c>
      <c r="C49" s="1"/>
      <c r="D49" s="1"/>
      <c r="E49" s="1"/>
      <c r="F49" s="26">
        <v>1.34E-2</v>
      </c>
      <c r="G49" s="61">
        <f>G17*1.34%</f>
        <v>15.050880000000001</v>
      </c>
    </row>
    <row r="50" spans="1:7" x14ac:dyDescent="0.25">
      <c r="A50" s="1" t="s">
        <v>62</v>
      </c>
      <c r="B50" s="1" t="s">
        <v>59</v>
      </c>
      <c r="C50" s="1"/>
      <c r="D50" s="1"/>
      <c r="E50" s="1"/>
      <c r="F50" s="26">
        <v>8.9999999999999998E-4</v>
      </c>
      <c r="G50" s="61">
        <f>G17*0.09%</f>
        <v>1.01088</v>
      </c>
    </row>
    <row r="51" spans="1:7" x14ac:dyDescent="0.25">
      <c r="A51" s="1" t="s">
        <v>64</v>
      </c>
      <c r="B51" s="1" t="s">
        <v>66</v>
      </c>
      <c r="C51" s="1"/>
      <c r="D51" s="1"/>
      <c r="E51" s="1"/>
      <c r="F51" s="26">
        <v>2.3800000000000002E-2</v>
      </c>
      <c r="G51" s="61">
        <f>G17*2.38%</f>
        <v>26.73216</v>
      </c>
    </row>
    <row r="52" spans="1:7" x14ac:dyDescent="0.25">
      <c r="A52" s="76" t="s">
        <v>65</v>
      </c>
      <c r="B52" s="77"/>
      <c r="C52" s="77"/>
      <c r="D52" s="77"/>
      <c r="E52" s="78"/>
      <c r="F52" s="27">
        <f>SUM(F49:F51)</f>
        <v>3.8100000000000002E-2</v>
      </c>
      <c r="G52" s="69">
        <f>SUM(G49:G51)</f>
        <v>42.79392</v>
      </c>
    </row>
    <row r="54" spans="1:7" x14ac:dyDescent="0.25">
      <c r="A54" s="88" t="s">
        <v>68</v>
      </c>
      <c r="B54" s="89"/>
      <c r="C54" s="89"/>
      <c r="D54" s="89"/>
      <c r="E54" s="90"/>
      <c r="F54" s="16" t="s">
        <v>35</v>
      </c>
      <c r="G54" s="28" t="s">
        <v>10</v>
      </c>
    </row>
    <row r="55" spans="1:7" x14ac:dyDescent="0.25">
      <c r="A55" s="1" t="s">
        <v>69</v>
      </c>
      <c r="B55" s="1" t="s">
        <v>72</v>
      </c>
      <c r="C55" s="1"/>
      <c r="D55" s="1"/>
      <c r="E55" s="1"/>
      <c r="F55" s="26">
        <v>8.0000000000000004E-4</v>
      </c>
      <c r="G55" s="61">
        <f>G17*0.08%</f>
        <v>0.89856000000000003</v>
      </c>
    </row>
    <row r="56" spans="1:7" x14ac:dyDescent="0.25">
      <c r="A56" s="1" t="s">
        <v>70</v>
      </c>
      <c r="B56" s="50" t="s">
        <v>73</v>
      </c>
      <c r="C56" s="1"/>
      <c r="D56" s="1"/>
      <c r="E56" s="1"/>
      <c r="F56" s="26">
        <v>2.9999999999999997E-4</v>
      </c>
      <c r="G56" s="61">
        <f>G17*0.03%</f>
        <v>0.33695999999999998</v>
      </c>
    </row>
    <row r="57" spans="1:7" x14ac:dyDescent="0.25">
      <c r="A57" s="1" t="s">
        <v>71</v>
      </c>
      <c r="B57" s="1" t="s">
        <v>66</v>
      </c>
      <c r="C57" s="1"/>
      <c r="D57" s="1"/>
      <c r="E57" s="1"/>
      <c r="F57" s="26">
        <v>4.0000000000000001E-3</v>
      </c>
      <c r="G57" s="61">
        <f>G17*0.4%</f>
        <v>4.4927999999999999</v>
      </c>
    </row>
    <row r="58" spans="1:7" x14ac:dyDescent="0.25">
      <c r="A58" s="76" t="s">
        <v>67</v>
      </c>
      <c r="B58" s="77"/>
      <c r="C58" s="77"/>
      <c r="D58" s="77"/>
      <c r="E58" s="78"/>
      <c r="F58" s="27">
        <f>SUM(F55:F57)</f>
        <v>5.1000000000000004E-3</v>
      </c>
      <c r="G58" s="69">
        <f>SUM(G55:G57)</f>
        <v>5.7283200000000001</v>
      </c>
    </row>
    <row r="60" spans="1:7" x14ac:dyDescent="0.25">
      <c r="A60" s="88" t="s">
        <v>75</v>
      </c>
      <c r="B60" s="89"/>
      <c r="C60" s="89"/>
      <c r="D60" s="89"/>
      <c r="E60" s="90"/>
      <c r="F60" s="16" t="s">
        <v>35</v>
      </c>
      <c r="G60" s="28" t="s">
        <v>10</v>
      </c>
    </row>
    <row r="61" spans="1:7" x14ac:dyDescent="0.25">
      <c r="A61" s="1" t="s">
        <v>77</v>
      </c>
      <c r="B61" s="1" t="s">
        <v>78</v>
      </c>
      <c r="C61" s="1"/>
      <c r="D61" s="1"/>
      <c r="E61" s="1"/>
      <c r="F61" s="26">
        <v>9.5899999999999999E-2</v>
      </c>
      <c r="G61" s="39">
        <f>G17*9.59%</f>
        <v>107.71488000000001</v>
      </c>
    </row>
    <row r="62" spans="1:7" x14ac:dyDescent="0.25">
      <c r="A62" s="76" t="s">
        <v>76</v>
      </c>
      <c r="B62" s="77"/>
      <c r="C62" s="77"/>
      <c r="D62" s="77"/>
      <c r="E62" s="78"/>
      <c r="F62" s="27">
        <f>SUM(F61:F61)</f>
        <v>9.5899999999999999E-2</v>
      </c>
      <c r="G62" s="69">
        <f>SUM(G61:G61)</f>
        <v>107.71488000000001</v>
      </c>
    </row>
    <row r="64" spans="1:7" x14ac:dyDescent="0.25">
      <c r="A64" s="96" t="s">
        <v>79</v>
      </c>
      <c r="B64" s="97"/>
      <c r="C64" s="97"/>
      <c r="D64" s="97"/>
      <c r="E64" s="98"/>
      <c r="F64" s="16" t="s">
        <v>35</v>
      </c>
      <c r="G64" s="28" t="s">
        <v>10</v>
      </c>
    </row>
    <row r="65" spans="1:7" x14ac:dyDescent="0.25">
      <c r="A65" s="99"/>
      <c r="B65" s="100"/>
      <c r="C65" s="100"/>
      <c r="D65" s="100"/>
      <c r="E65" s="101"/>
      <c r="F65" s="27">
        <f>F62+F58+F52+F46+F41+F32</f>
        <v>0.77800000000000002</v>
      </c>
      <c r="G65" s="35">
        <f>G62+G58+G52+G46+G41+G32</f>
        <v>873.84960000000012</v>
      </c>
    </row>
    <row r="67" spans="1:7" x14ac:dyDescent="0.25">
      <c r="A67" s="102" t="s">
        <v>80</v>
      </c>
      <c r="B67" s="103"/>
      <c r="C67" s="103"/>
      <c r="D67" s="103"/>
      <c r="E67" s="104"/>
      <c r="F67" s="105">
        <f>G65+G17</f>
        <v>1997.0496000000003</v>
      </c>
      <c r="G67" s="106"/>
    </row>
    <row r="69" spans="1:7" x14ac:dyDescent="0.25">
      <c r="A69" s="3" t="s">
        <v>81</v>
      </c>
      <c r="B69" s="36" t="s">
        <v>82</v>
      </c>
      <c r="C69" s="37"/>
      <c r="D69" s="37"/>
      <c r="E69" s="37"/>
      <c r="F69" s="16" t="s">
        <v>35</v>
      </c>
      <c r="G69" s="28" t="s">
        <v>10</v>
      </c>
    </row>
    <row r="70" spans="1:7" x14ac:dyDescent="0.25">
      <c r="A70" s="24" t="s">
        <v>83</v>
      </c>
      <c r="B70" s="19" t="s">
        <v>85</v>
      </c>
      <c r="C70" s="19"/>
      <c r="D70" s="19"/>
      <c r="E70" s="19"/>
      <c r="F70" s="40">
        <v>2.5000000000000001E-2</v>
      </c>
      <c r="G70" s="39">
        <f>F67*2.5%</f>
        <v>49.926240000000007</v>
      </c>
    </row>
    <row r="71" spans="1:7" x14ac:dyDescent="0.25">
      <c r="A71" s="25" t="s">
        <v>84</v>
      </c>
      <c r="B71" s="15" t="s">
        <v>86</v>
      </c>
      <c r="C71" s="15"/>
      <c r="D71" s="15"/>
      <c r="E71" s="15"/>
      <c r="F71" s="41">
        <v>3.1E-2</v>
      </c>
      <c r="G71" s="65">
        <f>F67*3.1%</f>
        <v>61.90853760000001</v>
      </c>
    </row>
    <row r="72" spans="1:7" x14ac:dyDescent="0.25">
      <c r="A72" s="76" t="s">
        <v>87</v>
      </c>
      <c r="B72" s="77"/>
      <c r="C72" s="77"/>
      <c r="D72" s="77"/>
      <c r="E72" s="78"/>
      <c r="F72" s="27">
        <f>SUM(F70:F71)</f>
        <v>5.6000000000000001E-2</v>
      </c>
      <c r="G72" s="69">
        <f>SUM(G70:G71)</f>
        <v>111.83477760000002</v>
      </c>
    </row>
    <row r="73" spans="1:7" x14ac:dyDescent="0.25">
      <c r="A73" s="1"/>
      <c r="B73" s="1"/>
      <c r="C73" s="1"/>
      <c r="D73" s="1"/>
      <c r="E73" s="1"/>
      <c r="F73" s="26"/>
      <c r="G73" s="26"/>
    </row>
    <row r="74" spans="1:7" x14ac:dyDescent="0.25">
      <c r="A74" s="3" t="s">
        <v>88</v>
      </c>
      <c r="B74" s="36" t="s">
        <v>89</v>
      </c>
      <c r="C74" s="37"/>
      <c r="D74" s="37"/>
      <c r="E74" s="37"/>
      <c r="F74" s="37"/>
      <c r="G74" s="28" t="s">
        <v>35</v>
      </c>
    </row>
    <row r="75" spans="1:7" x14ac:dyDescent="0.25">
      <c r="A75" s="24" t="s">
        <v>83</v>
      </c>
      <c r="B75" s="19" t="s">
        <v>90</v>
      </c>
      <c r="C75" s="19"/>
      <c r="D75" s="19"/>
      <c r="E75" s="19"/>
      <c r="G75" s="43">
        <v>0.05</v>
      </c>
    </row>
    <row r="76" spans="1:7" x14ac:dyDescent="0.25">
      <c r="A76" s="2" t="s">
        <v>84</v>
      </c>
      <c r="B76" s="14" t="s">
        <v>91</v>
      </c>
      <c r="C76" s="14"/>
      <c r="D76" s="14"/>
      <c r="E76" s="14"/>
      <c r="G76" s="44">
        <v>7.5999999999999998E-2</v>
      </c>
    </row>
    <row r="77" spans="1:7" x14ac:dyDescent="0.25">
      <c r="A77" s="14" t="s">
        <v>92</v>
      </c>
      <c r="B77" s="14" t="s">
        <v>93</v>
      </c>
      <c r="C77" s="14"/>
      <c r="D77" s="14"/>
      <c r="E77" s="14"/>
      <c r="G77" s="45">
        <v>1.6500000000000001E-2</v>
      </c>
    </row>
    <row r="78" spans="1:7" x14ac:dyDescent="0.25">
      <c r="A78" s="76" t="s">
        <v>87</v>
      </c>
      <c r="B78" s="77"/>
      <c r="C78" s="77"/>
      <c r="D78" s="77"/>
      <c r="E78" s="77"/>
      <c r="F78" s="78"/>
      <c r="G78" s="70">
        <f>SUM(G75:G77)</f>
        <v>0.14250000000000002</v>
      </c>
    </row>
    <row r="79" spans="1:7" x14ac:dyDescent="0.25">
      <c r="A79" s="1"/>
      <c r="B79" s="1"/>
      <c r="C79" s="1"/>
      <c r="D79" s="1"/>
      <c r="E79" s="1"/>
      <c r="F79" s="26"/>
      <c r="G79" s="26"/>
    </row>
    <row r="80" spans="1:7" ht="74.25" customHeight="1" x14ac:dyDescent="0.25">
      <c r="A80" s="79" t="s">
        <v>94</v>
      </c>
      <c r="B80" s="80"/>
      <c r="C80" s="79" t="s">
        <v>95</v>
      </c>
      <c r="D80" s="80"/>
      <c r="E80" s="49" t="s">
        <v>97</v>
      </c>
      <c r="F80" s="49" t="s">
        <v>96</v>
      </c>
      <c r="G80" s="49" t="s">
        <v>120</v>
      </c>
    </row>
    <row r="81" spans="1:7" x14ac:dyDescent="0.25">
      <c r="A81" s="81">
        <v>0.14249999999999999</v>
      </c>
      <c r="B81" s="81"/>
      <c r="C81" s="81">
        <v>0.85750000000000004</v>
      </c>
      <c r="D81" s="81"/>
      <c r="E81" s="47">
        <f>F67+G72</f>
        <v>2108.8843776000003</v>
      </c>
      <c r="F81" s="34">
        <f>E81/C81</f>
        <v>2459.3403820408166</v>
      </c>
      <c r="G81" s="48">
        <f>F81-E81</f>
        <v>350.45600444081629</v>
      </c>
    </row>
    <row r="82" spans="1:7" x14ac:dyDescent="0.25">
      <c r="A82" s="1"/>
      <c r="B82" s="1"/>
      <c r="C82" s="1"/>
      <c r="D82" s="1"/>
      <c r="E82" s="1"/>
      <c r="F82" s="26"/>
      <c r="G82" s="26"/>
    </row>
    <row r="83" spans="1:7" x14ac:dyDescent="0.25">
      <c r="A83" s="51" t="s">
        <v>101</v>
      </c>
      <c r="B83" s="91" t="s">
        <v>98</v>
      </c>
      <c r="C83" s="92"/>
      <c r="D83" s="92"/>
      <c r="E83" s="92"/>
      <c r="F83" s="92"/>
      <c r="G83" s="93"/>
    </row>
    <row r="84" spans="1:7" x14ac:dyDescent="0.25">
      <c r="A84" s="94" t="s">
        <v>99</v>
      </c>
      <c r="B84" s="95"/>
      <c r="C84" s="95"/>
      <c r="D84" s="95"/>
      <c r="E84" s="95"/>
      <c r="F84" s="95"/>
      <c r="G84" s="52">
        <f>F81</f>
        <v>2459.3403820408166</v>
      </c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82" t="s">
        <v>100</v>
      </c>
      <c r="B86" s="83"/>
      <c r="C86" s="83"/>
      <c r="D86" s="83"/>
      <c r="E86" s="83"/>
      <c r="F86" s="83"/>
      <c r="G86" s="84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3" t="s">
        <v>102</v>
      </c>
      <c r="B88" s="85" t="s">
        <v>103</v>
      </c>
      <c r="C88" s="86"/>
      <c r="D88" s="86"/>
      <c r="E88" s="86"/>
      <c r="F88" s="86"/>
      <c r="G88" s="87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88" t="s">
        <v>104</v>
      </c>
      <c r="B90" s="89"/>
      <c r="C90" s="89"/>
      <c r="D90" s="89"/>
      <c r="E90" s="89"/>
      <c r="F90" s="90"/>
      <c r="G90" s="28" t="s">
        <v>10</v>
      </c>
    </row>
    <row r="91" spans="1:7" x14ac:dyDescent="0.25">
      <c r="A91" s="1" t="s">
        <v>19</v>
      </c>
      <c r="B91" s="1" t="s">
        <v>105</v>
      </c>
      <c r="C91" s="1"/>
      <c r="D91" s="1"/>
      <c r="E91" s="1"/>
      <c r="F91" s="26"/>
      <c r="G91" s="29">
        <v>91.99</v>
      </c>
    </row>
    <row r="92" spans="1:7" x14ac:dyDescent="0.25">
      <c r="A92" s="1" t="s">
        <v>20</v>
      </c>
      <c r="B92" s="1" t="s">
        <v>106</v>
      </c>
      <c r="C92" s="1"/>
      <c r="D92" s="1"/>
      <c r="E92" s="1"/>
      <c r="F92" s="26"/>
      <c r="G92" s="29">
        <v>240.41</v>
      </c>
    </row>
    <row r="93" spans="1:7" x14ac:dyDescent="0.25">
      <c r="A93" s="1" t="s">
        <v>21</v>
      </c>
      <c r="B93" s="1" t="s">
        <v>107</v>
      </c>
      <c r="C93" s="1"/>
      <c r="D93" s="1"/>
      <c r="E93" s="1"/>
      <c r="F93" s="26"/>
      <c r="G93" s="29">
        <v>9.17</v>
      </c>
    </row>
    <row r="94" spans="1:7" x14ac:dyDescent="0.25">
      <c r="A94" s="1" t="s">
        <v>22</v>
      </c>
      <c r="B94" s="1" t="s">
        <v>108</v>
      </c>
      <c r="C94" s="1"/>
      <c r="D94" s="1"/>
      <c r="E94" s="1"/>
      <c r="F94" s="26"/>
      <c r="G94" s="29">
        <v>14.45</v>
      </c>
    </row>
    <row r="95" spans="1:7" x14ac:dyDescent="0.25">
      <c r="A95" s="76" t="s">
        <v>36</v>
      </c>
      <c r="B95" s="77"/>
      <c r="C95" s="77"/>
      <c r="D95" s="77"/>
      <c r="E95" s="77"/>
      <c r="F95" s="78"/>
      <c r="G95" s="68">
        <f>SUM(G91:G94)</f>
        <v>356.02</v>
      </c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88" t="s">
        <v>109</v>
      </c>
      <c r="B97" s="89"/>
      <c r="C97" s="89"/>
      <c r="D97" s="89"/>
      <c r="E97" s="89"/>
      <c r="F97" s="90"/>
      <c r="G97" s="28" t="s">
        <v>10</v>
      </c>
    </row>
    <row r="98" spans="1:7" x14ac:dyDescent="0.25">
      <c r="A98" s="1" t="s">
        <v>41</v>
      </c>
      <c r="B98" s="1" t="s">
        <v>110</v>
      </c>
      <c r="C98" s="1"/>
      <c r="D98" s="1"/>
      <c r="E98" s="1"/>
      <c r="F98" s="26"/>
      <c r="G98" s="29">
        <v>36.119999999999997</v>
      </c>
    </row>
    <row r="99" spans="1:7" x14ac:dyDescent="0.25">
      <c r="A99" s="1" t="s">
        <v>42</v>
      </c>
      <c r="B99" s="1" t="s">
        <v>111</v>
      </c>
      <c r="C99" s="1"/>
      <c r="D99" s="1"/>
      <c r="E99" s="1"/>
      <c r="F99" s="26"/>
      <c r="G99" s="29">
        <v>5.42</v>
      </c>
    </row>
    <row r="100" spans="1:7" x14ac:dyDescent="0.25">
      <c r="A100" s="76" t="s">
        <v>47</v>
      </c>
      <c r="B100" s="77"/>
      <c r="C100" s="77"/>
      <c r="D100" s="77"/>
      <c r="E100" s="77"/>
      <c r="F100" s="78"/>
      <c r="G100" s="69">
        <f>SUM(G98:G99)</f>
        <v>41.54</v>
      </c>
    </row>
    <row r="102" spans="1:7" x14ac:dyDescent="0.25">
      <c r="A102" s="76" t="s">
        <v>112</v>
      </c>
      <c r="B102" s="77"/>
      <c r="C102" s="77"/>
      <c r="D102" s="77"/>
      <c r="E102" s="77"/>
      <c r="F102" s="78"/>
      <c r="G102" s="30">
        <f>G95+G100</f>
        <v>397.56</v>
      </c>
    </row>
    <row r="104" spans="1:7" x14ac:dyDescent="0.25">
      <c r="A104" s="3" t="s">
        <v>113</v>
      </c>
      <c r="B104" s="36" t="s">
        <v>114</v>
      </c>
      <c r="C104" s="37"/>
      <c r="D104" s="37"/>
      <c r="E104" s="37"/>
      <c r="F104" s="16" t="s">
        <v>35</v>
      </c>
      <c r="G104" s="28" t="s">
        <v>10</v>
      </c>
    </row>
    <row r="105" spans="1:7" x14ac:dyDescent="0.25">
      <c r="A105" s="1" t="s">
        <v>83</v>
      </c>
      <c r="B105" s="1" t="s">
        <v>115</v>
      </c>
      <c r="C105" s="1"/>
      <c r="D105" s="1"/>
      <c r="E105" s="1"/>
      <c r="F105" s="40">
        <v>2.5000000000000001E-2</v>
      </c>
      <c r="G105" s="61">
        <f>G102*2.5%</f>
        <v>9.9390000000000001</v>
      </c>
    </row>
    <row r="106" spans="1:7" x14ac:dyDescent="0.25">
      <c r="A106" s="1" t="s">
        <v>84</v>
      </c>
      <c r="B106" s="1" t="s">
        <v>86</v>
      </c>
      <c r="C106" s="1"/>
      <c r="D106" s="1"/>
      <c r="E106" s="1"/>
      <c r="F106" s="26">
        <v>3.1E-2</v>
      </c>
      <c r="G106" s="61">
        <f>G102*3.1%</f>
        <v>12.32436</v>
      </c>
    </row>
    <row r="107" spans="1:7" x14ac:dyDescent="0.25">
      <c r="A107" s="76" t="s">
        <v>36</v>
      </c>
      <c r="B107" s="77"/>
      <c r="C107" s="77"/>
      <c r="D107" s="77"/>
      <c r="E107" s="77"/>
      <c r="F107" s="53">
        <f>F105+F106</f>
        <v>5.6000000000000001E-2</v>
      </c>
      <c r="G107" s="69">
        <f>SUM(G105:G106)</f>
        <v>22.263359999999999</v>
      </c>
    </row>
    <row r="109" spans="1:7" x14ac:dyDescent="0.25">
      <c r="A109" s="3" t="s">
        <v>116</v>
      </c>
      <c r="B109" s="36" t="s">
        <v>117</v>
      </c>
      <c r="C109" s="37"/>
      <c r="D109" s="37"/>
      <c r="E109" s="37"/>
      <c r="F109" s="38"/>
      <c r="G109" s="16" t="s">
        <v>35</v>
      </c>
    </row>
    <row r="110" spans="1:7" x14ac:dyDescent="0.25">
      <c r="A110" s="1" t="s">
        <v>83</v>
      </c>
      <c r="B110" s="1" t="s">
        <v>90</v>
      </c>
      <c r="C110" s="1"/>
      <c r="D110" s="1"/>
      <c r="E110" s="1"/>
      <c r="G110" s="43">
        <v>0.05</v>
      </c>
    </row>
    <row r="111" spans="1:7" x14ac:dyDescent="0.25">
      <c r="A111" s="1" t="s">
        <v>84</v>
      </c>
      <c r="B111" s="1" t="s">
        <v>91</v>
      </c>
      <c r="C111" s="1"/>
      <c r="D111" s="1"/>
      <c r="E111" s="1"/>
      <c r="G111" s="44">
        <v>7.5999999999999998E-2</v>
      </c>
    </row>
    <row r="112" spans="1:7" x14ac:dyDescent="0.25">
      <c r="A112" s="1" t="s">
        <v>92</v>
      </c>
      <c r="B112" s="1" t="s">
        <v>93</v>
      </c>
      <c r="C112" s="1"/>
      <c r="D112" s="1"/>
      <c r="E112" s="1"/>
      <c r="G112" s="45">
        <v>1.6500000000000001E-2</v>
      </c>
    </row>
    <row r="113" spans="1:7" x14ac:dyDescent="0.25">
      <c r="A113" s="76" t="s">
        <v>36</v>
      </c>
      <c r="B113" s="77"/>
      <c r="C113" s="77"/>
      <c r="D113" s="77"/>
      <c r="E113" s="77"/>
      <c r="F113" s="53">
        <f>G110+G111</f>
        <v>0.126</v>
      </c>
      <c r="G113" s="42">
        <f>SUM(G110:G112)</f>
        <v>0.14250000000000002</v>
      </c>
    </row>
    <row r="115" spans="1:7" ht="72" customHeight="1" x14ac:dyDescent="0.25">
      <c r="A115" s="79" t="s">
        <v>94</v>
      </c>
      <c r="B115" s="80"/>
      <c r="C115" s="79" t="s">
        <v>118</v>
      </c>
      <c r="D115" s="80"/>
      <c r="E115" s="49" t="s">
        <v>119</v>
      </c>
      <c r="F115" s="49" t="s">
        <v>96</v>
      </c>
      <c r="G115" s="49" t="s">
        <v>120</v>
      </c>
    </row>
    <row r="116" spans="1:7" x14ac:dyDescent="0.25">
      <c r="A116" s="81">
        <v>0.14249999999999999</v>
      </c>
      <c r="B116" s="81"/>
      <c r="C116" s="81">
        <v>0.85750000000000004</v>
      </c>
      <c r="D116" s="81"/>
      <c r="E116" s="47">
        <f>G102+G107</f>
        <v>419.82335999999998</v>
      </c>
      <c r="F116" s="34">
        <f>E116/C116</f>
        <v>489.58992419825069</v>
      </c>
      <c r="G116" s="48">
        <f>F116-E116</f>
        <v>69.766564198250705</v>
      </c>
    </row>
    <row r="118" spans="1:7" x14ac:dyDescent="0.25">
      <c r="A118" s="54" t="s">
        <v>121</v>
      </c>
      <c r="B118" s="73" t="s">
        <v>122</v>
      </c>
      <c r="C118" s="74"/>
      <c r="D118" s="74"/>
      <c r="E118" s="74"/>
      <c r="F118" s="74"/>
      <c r="G118" s="75"/>
    </row>
    <row r="119" spans="1:7" x14ac:dyDescent="0.25">
      <c r="A119" s="56" t="s">
        <v>123</v>
      </c>
      <c r="B119" s="57"/>
      <c r="C119" s="57"/>
      <c r="D119" s="57"/>
      <c r="E119" s="57"/>
      <c r="F119" s="58"/>
      <c r="G119" s="59">
        <f>F116</f>
        <v>489.58992419825069</v>
      </c>
    </row>
    <row r="121" spans="1:7" x14ac:dyDescent="0.25">
      <c r="A121" s="54" t="s">
        <v>124</v>
      </c>
      <c r="B121" s="73" t="s">
        <v>125</v>
      </c>
      <c r="C121" s="74"/>
      <c r="D121" s="74"/>
      <c r="E121" s="74"/>
      <c r="F121" s="74"/>
      <c r="G121" s="75"/>
    </row>
    <row r="122" spans="1:7" x14ac:dyDescent="0.25">
      <c r="A122" s="56" t="s">
        <v>126</v>
      </c>
      <c r="B122" s="57"/>
      <c r="C122" s="57"/>
      <c r="D122" s="57"/>
      <c r="E122" s="57"/>
      <c r="F122" s="58"/>
      <c r="G122" s="60">
        <f>G119+G84</f>
        <v>2948.9303062390672</v>
      </c>
    </row>
    <row r="124" spans="1:7" x14ac:dyDescent="0.25">
      <c r="G124" s="55"/>
    </row>
    <row r="126" spans="1:7" x14ac:dyDescent="0.25">
      <c r="G126" s="55"/>
    </row>
  </sheetData>
  <mergeCells count="45">
    <mergeCell ref="A113:E113"/>
    <mergeCell ref="A115:B115"/>
    <mergeCell ref="C115:D115"/>
    <mergeCell ref="A116:B116"/>
    <mergeCell ref="C116:D116"/>
    <mergeCell ref="A100:F100"/>
    <mergeCell ref="A102:F102"/>
    <mergeCell ref="A107:E107"/>
    <mergeCell ref="B88:G88"/>
    <mergeCell ref="A90:F90"/>
    <mergeCell ref="A95:F95"/>
    <mergeCell ref="A97:F97"/>
    <mergeCell ref="A81:B81"/>
    <mergeCell ref="C81:D81"/>
    <mergeCell ref="B83:G83"/>
    <mergeCell ref="A84:F84"/>
    <mergeCell ref="A86:G86"/>
    <mergeCell ref="A72:E72"/>
    <mergeCell ref="A78:F78"/>
    <mergeCell ref="A80:B80"/>
    <mergeCell ref="C80:D80"/>
    <mergeCell ref="A64:E65"/>
    <mergeCell ref="A67:E67"/>
    <mergeCell ref="F67:G67"/>
    <mergeCell ref="A23:E23"/>
    <mergeCell ref="A34:E34"/>
    <mergeCell ref="B21:G21"/>
    <mergeCell ref="A4:G4"/>
    <mergeCell ref="A17:F17"/>
    <mergeCell ref="A19:G19"/>
    <mergeCell ref="B118:G118"/>
    <mergeCell ref="B121:G121"/>
    <mergeCell ref="A2:G2"/>
    <mergeCell ref="A1:E1"/>
    <mergeCell ref="A58:E58"/>
    <mergeCell ref="F3:G3"/>
    <mergeCell ref="A60:E60"/>
    <mergeCell ref="A62:E62"/>
    <mergeCell ref="A52:E52"/>
    <mergeCell ref="A54:E54"/>
    <mergeCell ref="A46:E46"/>
    <mergeCell ref="A48:E48"/>
    <mergeCell ref="A41:E41"/>
    <mergeCell ref="A43:E43"/>
    <mergeCell ref="A32:E3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PINTOR</vt:lpstr>
      <vt:lpstr>encanador</vt:lpstr>
      <vt:lpstr>ELETRICISTA</vt:lpstr>
      <vt:lpstr>auxiliar de manutenção</vt:lpstr>
      <vt:lpstr>Plan2</vt:lpstr>
      <vt:lpstr>Plan3</vt:lpstr>
      <vt:lpstr>'auxiliar de manutenção'!Area_de_impressao</vt:lpstr>
      <vt:lpstr>ELETRICISTA!Area_de_impressao</vt:lpstr>
      <vt:lpstr>encanador!Area_de_impressao</vt:lpstr>
      <vt:lpstr>PINTOR!Area_de_impressao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belliato</dc:creator>
  <cp:lastModifiedBy>lucia granja</cp:lastModifiedBy>
  <cp:lastPrinted>2018-09-10T13:52:10Z</cp:lastPrinted>
  <dcterms:created xsi:type="dcterms:W3CDTF">2018-09-06T12:09:42Z</dcterms:created>
  <dcterms:modified xsi:type="dcterms:W3CDTF">2018-10-19T17:39:41Z</dcterms:modified>
</cp:coreProperties>
</file>